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109831EE-F9A2-6A4B-B752-26868431E59D}" xr6:coauthVersionLast="47" xr6:coauthVersionMax="47" xr10:uidLastSave="{00000000-0000-0000-0000-000000000000}"/>
  <bookViews>
    <workbookView xWindow="0" yWindow="500" windowWidth="325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I1024" i="1" l="1"/>
  <c r="I1025" i="1"/>
  <c r="I1026" i="1"/>
  <c r="I1028" i="1"/>
  <c r="H1024" i="1"/>
  <c r="H1025" i="1"/>
  <c r="H1026" i="1"/>
  <c r="H1027" i="1"/>
  <c r="H1028" i="1"/>
  <c r="H1029" i="1"/>
  <c r="H1030" i="1"/>
  <c r="Z889" i="1"/>
  <c r="P889" i="1"/>
  <c r="T889" i="1" s="1"/>
  <c r="M889" i="1"/>
  <c r="K889" i="1"/>
  <c r="L889" i="1" s="1"/>
  <c r="AB889" i="1" s="1"/>
  <c r="H889" i="1"/>
  <c r="T1023" i="1"/>
  <c r="AA1023" i="1" s="1"/>
  <c r="M1023" i="1"/>
  <c r="K1023" i="1"/>
  <c r="L1023" i="1" s="1"/>
  <c r="AB1023" i="1" s="1"/>
  <c r="H1023" i="1"/>
  <c r="F825" i="3"/>
  <c r="F826" i="3"/>
  <c r="F827" i="3"/>
  <c r="F828" i="3"/>
  <c r="F829" i="3"/>
  <c r="F830" i="3"/>
  <c r="F831" i="3"/>
  <c r="F832" i="3"/>
  <c r="F833" i="3"/>
  <c r="I825" i="3"/>
  <c r="I826" i="3"/>
  <c r="J826" i="3" s="1"/>
  <c r="I827" i="3"/>
  <c r="I828" i="3"/>
  <c r="I829" i="3"/>
  <c r="I830" i="3"/>
  <c r="I831" i="3"/>
  <c r="I832" i="3"/>
  <c r="I833" i="3"/>
  <c r="J825" i="3"/>
  <c r="J827" i="3"/>
  <c r="J828" i="3"/>
  <c r="J829" i="3"/>
  <c r="J830" i="3"/>
  <c r="J831" i="3"/>
  <c r="J832" i="3"/>
  <c r="J833" i="3"/>
  <c r="K831" i="3"/>
  <c r="K832" i="3"/>
  <c r="L832" i="3" s="1"/>
  <c r="K833" i="3"/>
  <c r="L833" i="3" s="1"/>
  <c r="T1022" i="1"/>
  <c r="AA1022" i="1" s="1"/>
  <c r="M1022" i="1"/>
  <c r="K1022" i="1"/>
  <c r="L1022" i="1" s="1"/>
  <c r="H1022" i="1"/>
  <c r="F821" i="3"/>
  <c r="F822" i="3"/>
  <c r="F823" i="3"/>
  <c r="F824" i="3"/>
  <c r="I821" i="3"/>
  <c r="I822" i="3"/>
  <c r="I823" i="3"/>
  <c r="I824" i="3"/>
  <c r="J824" i="3" s="1"/>
  <c r="J821" i="3"/>
  <c r="J822" i="3"/>
  <c r="J823" i="3"/>
  <c r="H540" i="1"/>
  <c r="K540" i="1"/>
  <c r="L540" i="1" s="1"/>
  <c r="M540" i="1"/>
  <c r="P540" i="1"/>
  <c r="S540" i="1"/>
  <c r="H808" i="1"/>
  <c r="K808" i="1"/>
  <c r="L808" i="1" s="1"/>
  <c r="M808" i="1"/>
  <c r="T808" i="1" s="1"/>
  <c r="K797" i="3"/>
  <c r="F799" i="3"/>
  <c r="F800" i="3"/>
  <c r="F801" i="3"/>
  <c r="F802" i="3"/>
  <c r="F803" i="3"/>
  <c r="F804" i="3"/>
  <c r="F805" i="3"/>
  <c r="F806" i="3"/>
  <c r="F807" i="3"/>
  <c r="F808" i="3"/>
  <c r="F809" i="3"/>
  <c r="F810" i="3"/>
  <c r="F811" i="3"/>
  <c r="F812" i="3"/>
  <c r="F813" i="3"/>
  <c r="F814" i="3"/>
  <c r="F815" i="3"/>
  <c r="F816" i="3"/>
  <c r="F817" i="3"/>
  <c r="F818" i="3"/>
  <c r="F819" i="3"/>
  <c r="F820" i="3"/>
  <c r="I799" i="3"/>
  <c r="J799" i="3" s="1"/>
  <c r="I800" i="3"/>
  <c r="I801" i="3"/>
  <c r="I802" i="3"/>
  <c r="I803" i="3"/>
  <c r="J803" i="3" s="1"/>
  <c r="I804" i="3"/>
  <c r="J804" i="3" s="1"/>
  <c r="I805" i="3"/>
  <c r="I806" i="3"/>
  <c r="J806" i="3" s="1"/>
  <c r="I807" i="3"/>
  <c r="I808" i="3"/>
  <c r="I809" i="3"/>
  <c r="I810" i="3"/>
  <c r="I811" i="3"/>
  <c r="I812" i="3"/>
  <c r="I813" i="3"/>
  <c r="J813" i="3" s="1"/>
  <c r="I814" i="3"/>
  <c r="I815" i="3"/>
  <c r="J815" i="3" s="1"/>
  <c r="I816" i="3"/>
  <c r="J816" i="3" s="1"/>
  <c r="I817" i="3"/>
  <c r="J817" i="3" s="1"/>
  <c r="I818" i="3"/>
  <c r="J818" i="3" s="1"/>
  <c r="I819" i="3"/>
  <c r="I820" i="3"/>
  <c r="J800" i="3"/>
  <c r="J801" i="3"/>
  <c r="J802" i="3"/>
  <c r="J805" i="3"/>
  <c r="J807" i="3"/>
  <c r="J808" i="3"/>
  <c r="J809" i="3"/>
  <c r="J810" i="3"/>
  <c r="J811" i="3"/>
  <c r="J812" i="3"/>
  <c r="J814" i="3"/>
  <c r="J819" i="3"/>
  <c r="J820" i="3"/>
  <c r="T1021" i="1"/>
  <c r="U1021" i="1" s="1"/>
  <c r="T1020" i="1"/>
  <c r="U1020" i="1" s="1"/>
  <c r="T1019" i="1"/>
  <c r="U1019" i="1" s="1"/>
  <c r="T1013" i="1"/>
  <c r="U1013" i="1" s="1"/>
  <c r="T1011" i="1"/>
  <c r="U1011" i="1" s="1"/>
  <c r="F784" i="3"/>
  <c r="F785" i="3"/>
  <c r="F786" i="3"/>
  <c r="F787" i="3"/>
  <c r="F788" i="3"/>
  <c r="F789" i="3"/>
  <c r="F790" i="3"/>
  <c r="F791" i="3"/>
  <c r="F792" i="3"/>
  <c r="F793" i="3"/>
  <c r="F794" i="3"/>
  <c r="F795" i="3"/>
  <c r="F796" i="3"/>
  <c r="F797" i="3"/>
  <c r="F798" i="3"/>
  <c r="J785" i="3"/>
  <c r="J786" i="3"/>
  <c r="J787" i="3"/>
  <c r="J788" i="3"/>
  <c r="J789" i="3"/>
  <c r="J790" i="3"/>
  <c r="J791" i="3"/>
  <c r="J792" i="3"/>
  <c r="J793" i="3"/>
  <c r="J794" i="3"/>
  <c r="J797" i="3"/>
  <c r="I784" i="3"/>
  <c r="J784" i="3" s="1"/>
  <c r="I785" i="3"/>
  <c r="I786" i="3"/>
  <c r="I787" i="3"/>
  <c r="I788" i="3"/>
  <c r="I789" i="3"/>
  <c r="I790" i="3"/>
  <c r="I791" i="3"/>
  <c r="I792" i="3"/>
  <c r="I793" i="3"/>
  <c r="I794" i="3"/>
  <c r="I795" i="3"/>
  <c r="J795" i="3" s="1"/>
  <c r="I796" i="3"/>
  <c r="J796" i="3" s="1"/>
  <c r="I797" i="3"/>
  <c r="I798" i="3"/>
  <c r="J798" i="3" s="1"/>
  <c r="Z1001" i="1"/>
  <c r="Z1002" i="1"/>
  <c r="Z1003" i="1"/>
  <c r="Z1004" i="1"/>
  <c r="Z1005" i="1"/>
  <c r="Z1006" i="1"/>
  <c r="Z1007" i="1"/>
  <c r="Z1000" i="1"/>
  <c r="I1001" i="1"/>
  <c r="I1002" i="1"/>
  <c r="I1003" i="1"/>
  <c r="I1004" i="1"/>
  <c r="I1005" i="1"/>
  <c r="I1006" i="1"/>
  <c r="I1007" i="1"/>
  <c r="I1000" i="1"/>
  <c r="W974" i="1"/>
  <c r="W975" i="1"/>
  <c r="W976" i="1"/>
  <c r="W977" i="1"/>
  <c r="W978" i="1"/>
  <c r="W979" i="1"/>
  <c r="W980" i="1"/>
  <c r="W981" i="1"/>
  <c r="W982" i="1"/>
  <c r="W983" i="1"/>
  <c r="W984" i="1"/>
  <c r="W985" i="1"/>
  <c r="W986" i="1"/>
  <c r="W987" i="1"/>
  <c r="W988" i="1"/>
  <c r="W989" i="1"/>
  <c r="W990" i="1"/>
  <c r="W991" i="1"/>
  <c r="W992" i="1"/>
  <c r="W993" i="1"/>
  <c r="W994" i="1"/>
  <c r="W995" i="1"/>
  <c r="W996" i="1"/>
  <c r="W997" i="1"/>
  <c r="W998" i="1"/>
  <c r="W999"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K998" i="1"/>
  <c r="L998" i="1" s="1"/>
  <c r="K999" i="1"/>
  <c r="L999" i="1" s="1"/>
  <c r="K1000" i="1"/>
  <c r="X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5" i="1"/>
  <c r="L1025"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L1000" i="1"/>
  <c r="M998" i="1"/>
  <c r="M999" i="1"/>
  <c r="M1000" i="1"/>
  <c r="M1001" i="1"/>
  <c r="M1002" i="1"/>
  <c r="M1003" i="1"/>
  <c r="M1004" i="1"/>
  <c r="M1005" i="1"/>
  <c r="AA1005" i="1" s="1"/>
  <c r="M1006" i="1"/>
  <c r="M1007" i="1"/>
  <c r="M1008" i="1"/>
  <c r="M1009" i="1"/>
  <c r="M1010" i="1"/>
  <c r="M1011" i="1"/>
  <c r="M1012" i="1"/>
  <c r="M1013" i="1"/>
  <c r="M1014" i="1"/>
  <c r="M1015" i="1"/>
  <c r="M1016" i="1"/>
  <c r="M1017" i="1"/>
  <c r="M1018" i="1"/>
  <c r="M1019" i="1"/>
  <c r="M1020" i="1"/>
  <c r="M1021" i="1"/>
  <c r="M1025"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AA1001" i="1"/>
  <c r="P1012" i="1"/>
  <c r="P1014" i="1"/>
  <c r="P1015" i="1"/>
  <c r="P1016" i="1"/>
  <c r="P1017" i="1"/>
  <c r="P1018" i="1"/>
  <c r="P1025"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S998" i="1"/>
  <c r="S999" i="1"/>
  <c r="S1000" i="1"/>
  <c r="S1001" i="1"/>
  <c r="S1002" i="1"/>
  <c r="S1003" i="1"/>
  <c r="S1004" i="1"/>
  <c r="S1005" i="1"/>
  <c r="S1006" i="1"/>
  <c r="S1007" i="1"/>
  <c r="S1008" i="1"/>
  <c r="S1009" i="1"/>
  <c r="S1010" i="1"/>
  <c r="S1012" i="1"/>
  <c r="S1014" i="1"/>
  <c r="S1015" i="1"/>
  <c r="S1016" i="1"/>
  <c r="S1017" i="1"/>
  <c r="S1018" i="1"/>
  <c r="S1025" i="1"/>
  <c r="S1027" i="1"/>
  <c r="S1028" i="1"/>
  <c r="S1029" i="1"/>
  <c r="S1030" i="1"/>
  <c r="S1031" i="1"/>
  <c r="S1032" i="1"/>
  <c r="S1033" i="1"/>
  <c r="S1034" i="1"/>
  <c r="S1035" i="1"/>
  <c r="S1036" i="1"/>
  <c r="S1037" i="1"/>
  <c r="S1038" i="1"/>
  <c r="S1039" i="1"/>
  <c r="S1040" i="1"/>
  <c r="S1041" i="1"/>
  <c r="S1042" i="1"/>
  <c r="S1043" i="1"/>
  <c r="S1044" i="1"/>
  <c r="S1045" i="1"/>
  <c r="S1046" i="1"/>
  <c r="S1047" i="1"/>
  <c r="S1048" i="1"/>
  <c r="S1049" i="1"/>
  <c r="S1050" i="1"/>
  <c r="S1051" i="1"/>
  <c r="S1052" i="1"/>
  <c r="S1053" i="1"/>
  <c r="S1054" i="1"/>
  <c r="S1055" i="1"/>
  <c r="S1056" i="1"/>
  <c r="S1057" i="1"/>
  <c r="S1058" i="1"/>
  <c r="F777" i="3"/>
  <c r="F778" i="3"/>
  <c r="F779" i="3"/>
  <c r="F780" i="3"/>
  <c r="F781" i="3"/>
  <c r="F782" i="3"/>
  <c r="F783" i="3"/>
  <c r="I777" i="3"/>
  <c r="I778" i="3"/>
  <c r="I779" i="3"/>
  <c r="I780" i="3"/>
  <c r="I781" i="3"/>
  <c r="I782" i="3"/>
  <c r="J782" i="3" s="1"/>
  <c r="I783" i="3"/>
  <c r="J783" i="3" s="1"/>
  <c r="J777" i="3"/>
  <c r="J778" i="3"/>
  <c r="J779" i="3"/>
  <c r="J780" i="3"/>
  <c r="J781" i="3"/>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K3" i="1"/>
  <c r="L3" i="1" s="1"/>
  <c r="K4" i="1"/>
  <c r="L4" i="1" s="1"/>
  <c r="K5" i="1"/>
  <c r="L5" i="1" s="1"/>
  <c r="K6" i="1"/>
  <c r="K7" i="1"/>
  <c r="K8" i="1"/>
  <c r="L8" i="1" s="1"/>
  <c r="K9" i="1"/>
  <c r="K10" i="1"/>
  <c r="L10" i="1" s="1"/>
  <c r="K11" i="1"/>
  <c r="L11" i="1" s="1"/>
  <c r="K12" i="1"/>
  <c r="K13" i="1"/>
  <c r="L13" i="1" s="1"/>
  <c r="K14" i="1"/>
  <c r="K15" i="1"/>
  <c r="L15" i="1" s="1"/>
  <c r="K16" i="1"/>
  <c r="L16" i="1" s="1"/>
  <c r="K17" i="1"/>
  <c r="L17" i="1" s="1"/>
  <c r="K18" i="1"/>
  <c r="K19" i="1"/>
  <c r="K20" i="1"/>
  <c r="L20" i="1" s="1"/>
  <c r="K21" i="1"/>
  <c r="K22" i="1"/>
  <c r="L22" i="1" s="1"/>
  <c r="K23" i="1"/>
  <c r="L23" i="1" s="1"/>
  <c r="K24" i="1"/>
  <c r="K25" i="1"/>
  <c r="L25" i="1" s="1"/>
  <c r="K26" i="1"/>
  <c r="L26" i="1" s="1"/>
  <c r="K27" i="1"/>
  <c r="L27" i="1" s="1"/>
  <c r="K28" i="1"/>
  <c r="K29" i="1"/>
  <c r="L29" i="1" s="1"/>
  <c r="K30" i="1"/>
  <c r="K31" i="1"/>
  <c r="K32" i="1"/>
  <c r="L32" i="1" s="1"/>
  <c r="K33" i="1"/>
  <c r="K34" i="1"/>
  <c r="L34" i="1" s="1"/>
  <c r="K35" i="1"/>
  <c r="L35" i="1" s="1"/>
  <c r="K36" i="1"/>
  <c r="K37" i="1"/>
  <c r="L37" i="1" s="1"/>
  <c r="K38" i="1"/>
  <c r="L38" i="1" s="1"/>
  <c r="K39" i="1"/>
  <c r="L39" i="1" s="1"/>
  <c r="K40" i="1"/>
  <c r="L40" i="1" s="1"/>
  <c r="K41" i="1"/>
  <c r="L41" i="1" s="1"/>
  <c r="K42" i="1"/>
  <c r="K43" i="1"/>
  <c r="L43" i="1" s="1"/>
  <c r="K44" i="1"/>
  <c r="L44" i="1" s="1"/>
  <c r="K45" i="1"/>
  <c r="K46" i="1"/>
  <c r="L46" i="1" s="1"/>
  <c r="K47" i="1"/>
  <c r="L47" i="1" s="1"/>
  <c r="K48" i="1"/>
  <c r="K49" i="1"/>
  <c r="L49" i="1" s="1"/>
  <c r="K50" i="1"/>
  <c r="L50" i="1" s="1"/>
  <c r="K51" i="1"/>
  <c r="K52" i="1"/>
  <c r="L52" i="1" s="1"/>
  <c r="K53" i="1"/>
  <c r="L53" i="1" s="1"/>
  <c r="K54" i="1"/>
  <c r="K55" i="1"/>
  <c r="L55" i="1" s="1"/>
  <c r="K56" i="1"/>
  <c r="L56" i="1" s="1"/>
  <c r="K57" i="1"/>
  <c r="K58" i="1"/>
  <c r="L58" i="1" s="1"/>
  <c r="K59" i="1"/>
  <c r="L59" i="1" s="1"/>
  <c r="K60" i="1"/>
  <c r="K61" i="1"/>
  <c r="L61" i="1" s="1"/>
  <c r="K62" i="1"/>
  <c r="L62" i="1" s="1"/>
  <c r="K63" i="1"/>
  <c r="L63" i="1" s="1"/>
  <c r="K64" i="1"/>
  <c r="L64" i="1" s="1"/>
  <c r="K65" i="1"/>
  <c r="L65" i="1" s="1"/>
  <c r="K66" i="1"/>
  <c r="K67" i="1"/>
  <c r="L67" i="1" s="1"/>
  <c r="K68" i="1"/>
  <c r="L68" i="1" s="1"/>
  <c r="K69" i="1"/>
  <c r="K70" i="1"/>
  <c r="L70" i="1" s="1"/>
  <c r="K71" i="1"/>
  <c r="L71" i="1" s="1"/>
  <c r="K72" i="1"/>
  <c r="K73" i="1"/>
  <c r="L73" i="1" s="1"/>
  <c r="K74" i="1"/>
  <c r="L74" i="1" s="1"/>
  <c r="K75" i="1"/>
  <c r="L75" i="1" s="1"/>
  <c r="K76" i="1"/>
  <c r="L76" i="1" s="1"/>
  <c r="K77" i="1"/>
  <c r="L77" i="1" s="1"/>
  <c r="K78" i="1"/>
  <c r="K79" i="1"/>
  <c r="L79" i="1" s="1"/>
  <c r="K80" i="1"/>
  <c r="L80" i="1" s="1"/>
  <c r="K81" i="1"/>
  <c r="K82" i="1"/>
  <c r="L82" i="1" s="1"/>
  <c r="K83" i="1"/>
  <c r="K84" i="1"/>
  <c r="K85" i="1"/>
  <c r="L85" i="1" s="1"/>
  <c r="K86" i="1"/>
  <c r="L86" i="1" s="1"/>
  <c r="K87" i="1"/>
  <c r="L87" i="1" s="1"/>
  <c r="K88" i="1"/>
  <c r="L88" i="1" s="1"/>
  <c r="K89" i="1"/>
  <c r="L89" i="1" s="1"/>
  <c r="K90" i="1"/>
  <c r="K91" i="1"/>
  <c r="L91" i="1" s="1"/>
  <c r="K92" i="1"/>
  <c r="L92" i="1" s="1"/>
  <c r="K93" i="1"/>
  <c r="K94" i="1"/>
  <c r="L94" i="1" s="1"/>
  <c r="K95" i="1"/>
  <c r="L95" i="1" s="1"/>
  <c r="K96" i="1"/>
  <c r="K97" i="1"/>
  <c r="L97" i="1" s="1"/>
  <c r="K98" i="1"/>
  <c r="L98" i="1" s="1"/>
  <c r="K99" i="1"/>
  <c r="L99" i="1" s="1"/>
  <c r="K100" i="1"/>
  <c r="L100" i="1" s="1"/>
  <c r="K101" i="1"/>
  <c r="L101" i="1" s="1"/>
  <c r="K102" i="1"/>
  <c r="L103" i="1"/>
  <c r="K104" i="1"/>
  <c r="L104" i="1" s="1"/>
  <c r="K105" i="1"/>
  <c r="K106" i="1"/>
  <c r="L106" i="1" s="1"/>
  <c r="K107" i="1"/>
  <c r="L107" i="1" s="1"/>
  <c r="K108" i="1"/>
  <c r="K109" i="1"/>
  <c r="L109" i="1" s="1"/>
  <c r="K110" i="1"/>
  <c r="L110" i="1" s="1"/>
  <c r="K111" i="1"/>
  <c r="L111" i="1" s="1"/>
  <c r="K112" i="1"/>
  <c r="L112" i="1" s="1"/>
  <c r="K113" i="1"/>
  <c r="K114" i="1"/>
  <c r="K115" i="1"/>
  <c r="K116" i="1"/>
  <c r="L116" i="1" s="1"/>
  <c r="K117" i="1"/>
  <c r="K118" i="1"/>
  <c r="L118" i="1" s="1"/>
  <c r="K119" i="1"/>
  <c r="L119" i="1" s="1"/>
  <c r="K120" i="1"/>
  <c r="K121" i="1"/>
  <c r="L121" i="1" s="1"/>
  <c r="K122" i="1"/>
  <c r="K123" i="1"/>
  <c r="L123" i="1" s="1"/>
  <c r="K124" i="1"/>
  <c r="L124" i="1" s="1"/>
  <c r="K125" i="1"/>
  <c r="L125" i="1" s="1"/>
  <c r="K126" i="1"/>
  <c r="K127" i="1"/>
  <c r="K128" i="1"/>
  <c r="L128" i="1" s="1"/>
  <c r="K129" i="1"/>
  <c r="K130" i="1"/>
  <c r="L130" i="1" s="1"/>
  <c r="K131" i="1"/>
  <c r="L131" i="1" s="1"/>
  <c r="K132" i="1"/>
  <c r="K133" i="1"/>
  <c r="K134" i="1"/>
  <c r="L134" i="1" s="1"/>
  <c r="K135" i="1"/>
  <c r="L135" i="1" s="1"/>
  <c r="K136" i="1"/>
  <c r="L136" i="1" s="1"/>
  <c r="K137" i="1"/>
  <c r="L137" i="1" s="1"/>
  <c r="K138" i="1"/>
  <c r="K139" i="1"/>
  <c r="K140" i="1"/>
  <c r="L140" i="1" s="1"/>
  <c r="K141" i="1"/>
  <c r="K142" i="1"/>
  <c r="L142" i="1" s="1"/>
  <c r="K143" i="1"/>
  <c r="L143" i="1" s="1"/>
  <c r="K144" i="1"/>
  <c r="K145" i="1"/>
  <c r="L145" i="1" s="1"/>
  <c r="K146" i="1"/>
  <c r="L146" i="1" s="1"/>
  <c r="K147" i="1"/>
  <c r="L147" i="1" s="1"/>
  <c r="K148" i="1"/>
  <c r="L148" i="1" s="1"/>
  <c r="K149" i="1"/>
  <c r="L149" i="1" s="1"/>
  <c r="K150" i="1"/>
  <c r="K151" i="1"/>
  <c r="K152" i="1"/>
  <c r="L152" i="1" s="1"/>
  <c r="K153" i="1"/>
  <c r="K154" i="1"/>
  <c r="L154" i="1" s="1"/>
  <c r="K155" i="1"/>
  <c r="K156" i="1"/>
  <c r="K157" i="1"/>
  <c r="L157" i="1" s="1"/>
  <c r="K158" i="1"/>
  <c r="L158" i="1" s="1"/>
  <c r="K159" i="1"/>
  <c r="L159" i="1" s="1"/>
  <c r="K160" i="1"/>
  <c r="L160" i="1" s="1"/>
  <c r="K161" i="1"/>
  <c r="L161" i="1" s="1"/>
  <c r="K162" i="1"/>
  <c r="K163" i="1"/>
  <c r="K164" i="1"/>
  <c r="L164" i="1" s="1"/>
  <c r="K165" i="1"/>
  <c r="K166" i="1"/>
  <c r="L166" i="1" s="1"/>
  <c r="K167" i="1"/>
  <c r="K168" i="1"/>
  <c r="K169" i="1"/>
  <c r="K170" i="1"/>
  <c r="L170" i="1" s="1"/>
  <c r="K171" i="1"/>
  <c r="L171" i="1" s="1"/>
  <c r="K172" i="1"/>
  <c r="L172" i="1" s="1"/>
  <c r="K173" i="1"/>
  <c r="L173" i="1" s="1"/>
  <c r="K174" i="1"/>
  <c r="K175" i="1"/>
  <c r="K176" i="1"/>
  <c r="L176" i="1" s="1"/>
  <c r="K177" i="1"/>
  <c r="K178" i="1"/>
  <c r="L178" i="1" s="1"/>
  <c r="K179" i="1"/>
  <c r="L179" i="1" s="1"/>
  <c r="K180" i="1"/>
  <c r="K181" i="1"/>
  <c r="L181" i="1" s="1"/>
  <c r="K182" i="1"/>
  <c r="L182" i="1" s="1"/>
  <c r="K183" i="1"/>
  <c r="L183" i="1" s="1"/>
  <c r="K184" i="1"/>
  <c r="L184" i="1" s="1"/>
  <c r="K185" i="1"/>
  <c r="L185" i="1" s="1"/>
  <c r="K186" i="1"/>
  <c r="K187" i="1"/>
  <c r="K188" i="1"/>
  <c r="L188" i="1" s="1"/>
  <c r="K189" i="1"/>
  <c r="K190" i="1"/>
  <c r="L190" i="1" s="1"/>
  <c r="K191" i="1"/>
  <c r="L191" i="1" s="1"/>
  <c r="K192" i="1"/>
  <c r="K193" i="1"/>
  <c r="L193" i="1" s="1"/>
  <c r="K194" i="1"/>
  <c r="L194" i="1" s="1"/>
  <c r="K195" i="1"/>
  <c r="L195" i="1" s="1"/>
  <c r="K196" i="1"/>
  <c r="L196" i="1" s="1"/>
  <c r="K197" i="1"/>
  <c r="L197" i="1" s="1"/>
  <c r="K198" i="1"/>
  <c r="K199" i="1"/>
  <c r="K200" i="1"/>
  <c r="L200" i="1" s="1"/>
  <c r="K201" i="1"/>
  <c r="K202" i="1"/>
  <c r="L202" i="1" s="1"/>
  <c r="K203" i="1"/>
  <c r="L203" i="1" s="1"/>
  <c r="K204" i="1"/>
  <c r="K205" i="1"/>
  <c r="L205" i="1" s="1"/>
  <c r="K206" i="1"/>
  <c r="L206" i="1" s="1"/>
  <c r="K207" i="1"/>
  <c r="L207" i="1" s="1"/>
  <c r="K208" i="1"/>
  <c r="L208" i="1" s="1"/>
  <c r="K209" i="1"/>
  <c r="L209" i="1" s="1"/>
  <c r="K210" i="1"/>
  <c r="K211" i="1"/>
  <c r="K212" i="1"/>
  <c r="L212" i="1" s="1"/>
  <c r="K213" i="1"/>
  <c r="K214" i="1"/>
  <c r="L214" i="1" s="1"/>
  <c r="K215" i="1"/>
  <c r="K216" i="1"/>
  <c r="K217" i="1"/>
  <c r="L217" i="1" s="1"/>
  <c r="K218" i="1"/>
  <c r="L218" i="1" s="1"/>
  <c r="K219" i="1"/>
  <c r="L219" i="1" s="1"/>
  <c r="K220" i="1"/>
  <c r="L220" i="1" s="1"/>
  <c r="K221" i="1"/>
  <c r="L221" i="1" s="1"/>
  <c r="K222" i="1"/>
  <c r="K223" i="1"/>
  <c r="K224" i="1"/>
  <c r="L224" i="1" s="1"/>
  <c r="K225" i="1"/>
  <c r="K226" i="1"/>
  <c r="L226" i="1" s="1"/>
  <c r="K227" i="1"/>
  <c r="K228" i="1"/>
  <c r="K229" i="1"/>
  <c r="L229" i="1" s="1"/>
  <c r="K230" i="1"/>
  <c r="L230" i="1" s="1"/>
  <c r="K231" i="1"/>
  <c r="L231" i="1" s="1"/>
  <c r="K232" i="1"/>
  <c r="L232" i="1" s="1"/>
  <c r="K233" i="1"/>
  <c r="L233" i="1" s="1"/>
  <c r="K234" i="1"/>
  <c r="K235" i="1"/>
  <c r="K236" i="1"/>
  <c r="L236" i="1" s="1"/>
  <c r="K237" i="1"/>
  <c r="K238" i="1"/>
  <c r="L238" i="1" s="1"/>
  <c r="K239" i="1"/>
  <c r="K240" i="1"/>
  <c r="K241" i="1"/>
  <c r="L241" i="1" s="1"/>
  <c r="K242" i="1"/>
  <c r="L242" i="1" s="1"/>
  <c r="K243" i="1"/>
  <c r="L243" i="1" s="1"/>
  <c r="K244" i="1"/>
  <c r="L244" i="1" s="1"/>
  <c r="K245" i="1"/>
  <c r="L245" i="1" s="1"/>
  <c r="K246" i="1"/>
  <c r="K247" i="1"/>
  <c r="L247" i="1" s="1"/>
  <c r="K248" i="1"/>
  <c r="L248" i="1" s="1"/>
  <c r="K249" i="1"/>
  <c r="K250" i="1"/>
  <c r="L250" i="1" s="1"/>
  <c r="K251" i="1"/>
  <c r="L251" i="1" s="1"/>
  <c r="K252" i="1"/>
  <c r="K253" i="1"/>
  <c r="L253" i="1" s="1"/>
  <c r="K254" i="1"/>
  <c r="L254" i="1" s="1"/>
  <c r="K255" i="1"/>
  <c r="L255" i="1" s="1"/>
  <c r="K256" i="1"/>
  <c r="L256" i="1" s="1"/>
  <c r="K257" i="1"/>
  <c r="L257" i="1" s="1"/>
  <c r="K258" i="1"/>
  <c r="K259" i="1"/>
  <c r="L259" i="1" s="1"/>
  <c r="K260" i="1"/>
  <c r="L260" i="1" s="1"/>
  <c r="K261" i="1"/>
  <c r="K262" i="1"/>
  <c r="L262" i="1" s="1"/>
  <c r="K263" i="1"/>
  <c r="K264" i="1"/>
  <c r="K265" i="1"/>
  <c r="L265" i="1" s="1"/>
  <c r="K266" i="1"/>
  <c r="L266" i="1" s="1"/>
  <c r="K267" i="1"/>
  <c r="L267" i="1" s="1"/>
  <c r="K268" i="1"/>
  <c r="K269" i="1"/>
  <c r="L269" i="1" s="1"/>
  <c r="K270" i="1"/>
  <c r="K271" i="1"/>
  <c r="L271" i="1" s="1"/>
  <c r="K272" i="1"/>
  <c r="L272" i="1" s="1"/>
  <c r="K273" i="1"/>
  <c r="K274" i="1"/>
  <c r="L274" i="1" s="1"/>
  <c r="K275" i="1"/>
  <c r="K276" i="1"/>
  <c r="K277" i="1"/>
  <c r="L277" i="1" s="1"/>
  <c r="K278" i="1"/>
  <c r="L278" i="1" s="1"/>
  <c r="K279" i="1"/>
  <c r="L279" i="1" s="1"/>
  <c r="K280" i="1"/>
  <c r="L280" i="1" s="1"/>
  <c r="K281" i="1"/>
  <c r="L281" i="1" s="1"/>
  <c r="K282" i="1"/>
  <c r="K283" i="1"/>
  <c r="L283" i="1" s="1"/>
  <c r="K284" i="1"/>
  <c r="L284" i="1" s="1"/>
  <c r="K285" i="1"/>
  <c r="K286" i="1"/>
  <c r="L286" i="1" s="1"/>
  <c r="K287" i="1"/>
  <c r="L287" i="1" s="1"/>
  <c r="K288" i="1"/>
  <c r="K289" i="1"/>
  <c r="L289" i="1" s="1"/>
  <c r="K290" i="1"/>
  <c r="L290" i="1" s="1"/>
  <c r="K291" i="1"/>
  <c r="L291" i="1" s="1"/>
  <c r="K292" i="1"/>
  <c r="L292" i="1" s="1"/>
  <c r="K293" i="1"/>
  <c r="L293" i="1" s="1"/>
  <c r="K294" i="1"/>
  <c r="K295" i="1"/>
  <c r="L295" i="1" s="1"/>
  <c r="K296" i="1"/>
  <c r="L296" i="1" s="1"/>
  <c r="K297" i="1"/>
  <c r="K298" i="1"/>
  <c r="L298" i="1" s="1"/>
  <c r="K299" i="1"/>
  <c r="L299" i="1" s="1"/>
  <c r="K300" i="1"/>
  <c r="K301" i="1"/>
  <c r="L301" i="1" s="1"/>
  <c r="K302" i="1"/>
  <c r="L302" i="1" s="1"/>
  <c r="K303" i="1"/>
  <c r="L303" i="1" s="1"/>
  <c r="K304" i="1"/>
  <c r="L304" i="1" s="1"/>
  <c r="K305" i="1"/>
  <c r="L305" i="1" s="1"/>
  <c r="K306" i="1"/>
  <c r="K307" i="1"/>
  <c r="L307" i="1" s="1"/>
  <c r="K308" i="1"/>
  <c r="L308" i="1" s="1"/>
  <c r="K309" i="1"/>
  <c r="K310" i="1"/>
  <c r="L310" i="1" s="1"/>
  <c r="K311" i="1"/>
  <c r="K312" i="1"/>
  <c r="K313" i="1"/>
  <c r="L313" i="1" s="1"/>
  <c r="K314" i="1"/>
  <c r="L314" i="1" s="1"/>
  <c r="K315" i="1"/>
  <c r="L315" i="1" s="1"/>
  <c r="K316" i="1"/>
  <c r="L316" i="1" s="1"/>
  <c r="K317" i="1"/>
  <c r="L317" i="1" s="1"/>
  <c r="K318" i="1"/>
  <c r="K319" i="1"/>
  <c r="L319" i="1" s="1"/>
  <c r="K320" i="1"/>
  <c r="L320" i="1" s="1"/>
  <c r="K321" i="1"/>
  <c r="K322" i="1"/>
  <c r="L322" i="1" s="1"/>
  <c r="K323" i="1"/>
  <c r="K324" i="1"/>
  <c r="K325" i="1"/>
  <c r="L325" i="1" s="1"/>
  <c r="K326" i="1"/>
  <c r="L326" i="1" s="1"/>
  <c r="K327" i="1"/>
  <c r="L327" i="1" s="1"/>
  <c r="K328" i="1"/>
  <c r="L328" i="1" s="1"/>
  <c r="K329" i="1"/>
  <c r="L329" i="1" s="1"/>
  <c r="K330" i="1"/>
  <c r="K331" i="1"/>
  <c r="L331" i="1" s="1"/>
  <c r="K332" i="1"/>
  <c r="L332" i="1" s="1"/>
  <c r="K333" i="1"/>
  <c r="K334" i="1"/>
  <c r="L334" i="1" s="1"/>
  <c r="K335" i="1"/>
  <c r="K336" i="1"/>
  <c r="K337" i="1"/>
  <c r="L337" i="1" s="1"/>
  <c r="K338" i="1"/>
  <c r="L338" i="1" s="1"/>
  <c r="K339" i="1"/>
  <c r="L339" i="1" s="1"/>
  <c r="K340" i="1"/>
  <c r="L340" i="1" s="1"/>
  <c r="K341" i="1"/>
  <c r="L341" i="1" s="1"/>
  <c r="K342" i="1"/>
  <c r="K343" i="1"/>
  <c r="L343" i="1" s="1"/>
  <c r="K344" i="1"/>
  <c r="L344" i="1" s="1"/>
  <c r="K345" i="1"/>
  <c r="K346" i="1"/>
  <c r="L346" i="1" s="1"/>
  <c r="K347" i="1"/>
  <c r="L347" i="1" s="1"/>
  <c r="K348" i="1"/>
  <c r="K349" i="1"/>
  <c r="L349" i="1" s="1"/>
  <c r="K350" i="1"/>
  <c r="L350" i="1" s="1"/>
  <c r="K351" i="1"/>
  <c r="L351" i="1" s="1"/>
  <c r="K352" i="1"/>
  <c r="L352" i="1" s="1"/>
  <c r="K353" i="1"/>
  <c r="L353" i="1" s="1"/>
  <c r="K354" i="1"/>
  <c r="K355" i="1"/>
  <c r="L355" i="1" s="1"/>
  <c r="K356" i="1"/>
  <c r="L356" i="1" s="1"/>
  <c r="K357" i="1"/>
  <c r="K358" i="1"/>
  <c r="L358" i="1" s="1"/>
  <c r="K359" i="1"/>
  <c r="L359" i="1" s="1"/>
  <c r="K360" i="1"/>
  <c r="K361" i="1"/>
  <c r="L361" i="1" s="1"/>
  <c r="K362" i="1"/>
  <c r="L362" i="1" s="1"/>
  <c r="K363" i="1"/>
  <c r="L363" i="1" s="1"/>
  <c r="K364" i="1"/>
  <c r="L364" i="1" s="1"/>
  <c r="K365" i="1"/>
  <c r="L365" i="1" s="1"/>
  <c r="K366" i="1"/>
  <c r="K367" i="1"/>
  <c r="L367" i="1" s="1"/>
  <c r="K369" i="1"/>
  <c r="L369" i="1" s="1"/>
  <c r="K370" i="1"/>
  <c r="K371" i="1"/>
  <c r="L371" i="1" s="1"/>
  <c r="K372" i="1"/>
  <c r="L372" i="1" s="1"/>
  <c r="K373" i="1"/>
  <c r="K374" i="1"/>
  <c r="L374" i="1" s="1"/>
  <c r="K375" i="1"/>
  <c r="L375" i="1" s="1"/>
  <c r="K376" i="1"/>
  <c r="L376" i="1" s="1"/>
  <c r="K377" i="1"/>
  <c r="L377" i="1" s="1"/>
  <c r="K378" i="1"/>
  <c r="L378" i="1" s="1"/>
  <c r="K379" i="1"/>
  <c r="K380" i="1"/>
  <c r="L380" i="1" s="1"/>
  <c r="K381" i="1"/>
  <c r="L381" i="1" s="1"/>
  <c r="K382" i="1"/>
  <c r="K383" i="1"/>
  <c r="L383" i="1" s="1"/>
  <c r="K384" i="1"/>
  <c r="L384" i="1" s="1"/>
  <c r="K385" i="1"/>
  <c r="K386" i="1"/>
  <c r="L386" i="1" s="1"/>
  <c r="K387" i="1"/>
  <c r="L387" i="1" s="1"/>
  <c r="K388" i="1"/>
  <c r="L388" i="1" s="1"/>
  <c r="K389" i="1"/>
  <c r="L389" i="1" s="1"/>
  <c r="K390" i="1"/>
  <c r="L390" i="1" s="1"/>
  <c r="K392" i="1"/>
  <c r="L392" i="1" s="1"/>
  <c r="K393" i="1"/>
  <c r="K394" i="1"/>
  <c r="L394" i="1" s="1"/>
  <c r="K395" i="1"/>
  <c r="K396" i="1"/>
  <c r="L396" i="1" s="1"/>
  <c r="K397" i="1"/>
  <c r="L397" i="1" s="1"/>
  <c r="K398" i="1"/>
  <c r="K399" i="1"/>
  <c r="L399" i="1" s="1"/>
  <c r="K400" i="1"/>
  <c r="L400" i="1" s="1"/>
  <c r="K401" i="1"/>
  <c r="L401" i="1" s="1"/>
  <c r="K402" i="1"/>
  <c r="L402" i="1" s="1"/>
  <c r="K403" i="1"/>
  <c r="L403" i="1" s="1"/>
  <c r="K404" i="1"/>
  <c r="K405" i="1"/>
  <c r="K406" i="1"/>
  <c r="L406" i="1" s="1"/>
  <c r="K407" i="1"/>
  <c r="K408" i="1"/>
  <c r="L408" i="1" s="1"/>
  <c r="K409" i="1"/>
  <c r="L409" i="1" s="1"/>
  <c r="K410" i="1"/>
  <c r="K411" i="1"/>
  <c r="L411" i="1" s="1"/>
  <c r="K412" i="1"/>
  <c r="L412" i="1" s="1"/>
  <c r="K413" i="1"/>
  <c r="L413" i="1" s="1"/>
  <c r="K414" i="1"/>
  <c r="L414" i="1" s="1"/>
  <c r="K415" i="1"/>
  <c r="L415" i="1" s="1"/>
  <c r="K416" i="1"/>
  <c r="K417" i="1"/>
  <c r="K418" i="1"/>
  <c r="L418" i="1" s="1"/>
  <c r="K419" i="1"/>
  <c r="K420" i="1"/>
  <c r="L420" i="1" s="1"/>
  <c r="K421" i="1"/>
  <c r="L421" i="1" s="1"/>
  <c r="K422" i="1"/>
  <c r="K423" i="1"/>
  <c r="L423" i="1" s="1"/>
  <c r="K424" i="1"/>
  <c r="L424" i="1" s="1"/>
  <c r="K425" i="1"/>
  <c r="L425" i="1" s="1"/>
  <c r="K426" i="1"/>
  <c r="L426" i="1" s="1"/>
  <c r="K427" i="1"/>
  <c r="L427" i="1" s="1"/>
  <c r="K428" i="1"/>
  <c r="K429" i="1"/>
  <c r="K430" i="1"/>
  <c r="L430" i="1" s="1"/>
  <c r="K431" i="1"/>
  <c r="K432" i="1"/>
  <c r="L432" i="1" s="1"/>
  <c r="K433" i="1"/>
  <c r="L433" i="1" s="1"/>
  <c r="K434" i="1"/>
  <c r="K435" i="1"/>
  <c r="L435" i="1" s="1"/>
  <c r="K436" i="1"/>
  <c r="L436" i="1" s="1"/>
  <c r="K437" i="1"/>
  <c r="L437" i="1" s="1"/>
  <c r="K438" i="1"/>
  <c r="L438" i="1" s="1"/>
  <c r="K439" i="1"/>
  <c r="L439" i="1" s="1"/>
  <c r="K440" i="1"/>
  <c r="K441" i="1"/>
  <c r="K442" i="1"/>
  <c r="L442" i="1" s="1"/>
  <c r="K443" i="1"/>
  <c r="K446" i="1"/>
  <c r="L446" i="1" s="1"/>
  <c r="K447" i="1"/>
  <c r="L447" i="1" s="1"/>
  <c r="K448" i="1"/>
  <c r="L448" i="1" s="1"/>
  <c r="K449" i="1"/>
  <c r="L449" i="1" s="1"/>
  <c r="K450" i="1"/>
  <c r="L450" i="1" s="1"/>
  <c r="K451" i="1"/>
  <c r="L451" i="1" s="1"/>
  <c r="K452" i="1"/>
  <c r="L452" i="1" s="1"/>
  <c r="K453" i="1"/>
  <c r="L453" i="1" s="1"/>
  <c r="K454" i="1"/>
  <c r="K455" i="1"/>
  <c r="K456" i="1"/>
  <c r="L456" i="1" s="1"/>
  <c r="K457" i="1"/>
  <c r="K458" i="1"/>
  <c r="L458" i="1" s="1"/>
  <c r="K459" i="1"/>
  <c r="L459" i="1" s="1"/>
  <c r="K460" i="1"/>
  <c r="L460" i="1" s="1"/>
  <c r="K461" i="1"/>
  <c r="L461" i="1" s="1"/>
  <c r="K462" i="1"/>
  <c r="L462" i="1" s="1"/>
  <c r="K463" i="1"/>
  <c r="L463" i="1" s="1"/>
  <c r="K464" i="1"/>
  <c r="L464" i="1" s="1"/>
  <c r="K465" i="1"/>
  <c r="L465" i="1" s="1"/>
  <c r="K466" i="1"/>
  <c r="K467" i="1"/>
  <c r="L467" i="1" s="1"/>
  <c r="K468" i="1"/>
  <c r="L468" i="1" s="1"/>
  <c r="K469" i="1"/>
  <c r="K470" i="1"/>
  <c r="L470" i="1" s="1"/>
  <c r="K471" i="1"/>
  <c r="K472" i="1"/>
  <c r="L472" i="1" s="1"/>
  <c r="K473" i="1"/>
  <c r="L473" i="1" s="1"/>
  <c r="K474" i="1"/>
  <c r="L474" i="1" s="1"/>
  <c r="K475" i="1"/>
  <c r="L475" i="1" s="1"/>
  <c r="K476" i="1"/>
  <c r="L476" i="1" s="1"/>
  <c r="K477" i="1"/>
  <c r="L477" i="1" s="1"/>
  <c r="K478" i="1"/>
  <c r="K479" i="1"/>
  <c r="K480" i="1"/>
  <c r="L480" i="1" s="1"/>
  <c r="K481" i="1"/>
  <c r="K482" i="1"/>
  <c r="L482" i="1" s="1"/>
  <c r="K483" i="1"/>
  <c r="K484" i="1"/>
  <c r="L484" i="1" s="1"/>
  <c r="K485" i="1"/>
  <c r="L485" i="1" s="1"/>
  <c r="K486" i="1"/>
  <c r="L486" i="1" s="1"/>
  <c r="K487" i="1"/>
  <c r="L487" i="1" s="1"/>
  <c r="K488" i="1"/>
  <c r="L488" i="1" s="1"/>
  <c r="K489" i="1"/>
  <c r="L489" i="1" s="1"/>
  <c r="K490" i="1"/>
  <c r="K491" i="1"/>
  <c r="L491" i="1" s="1"/>
  <c r="K492" i="1"/>
  <c r="L492" i="1" s="1"/>
  <c r="K493" i="1"/>
  <c r="K494" i="1"/>
  <c r="L494" i="1" s="1"/>
  <c r="K495" i="1"/>
  <c r="L495" i="1" s="1"/>
  <c r="K496" i="1"/>
  <c r="L496" i="1" s="1"/>
  <c r="K497" i="1"/>
  <c r="L497" i="1" s="1"/>
  <c r="K498" i="1"/>
  <c r="L498" i="1" s="1"/>
  <c r="K499" i="1"/>
  <c r="L499" i="1" s="1"/>
  <c r="K500" i="1"/>
  <c r="L500" i="1" s="1"/>
  <c r="K501" i="1"/>
  <c r="L501" i="1" s="1"/>
  <c r="K502" i="1"/>
  <c r="K503" i="1"/>
  <c r="K504" i="1"/>
  <c r="L504" i="1" s="1"/>
  <c r="K505" i="1"/>
  <c r="K506" i="1"/>
  <c r="L506" i="1" s="1"/>
  <c r="K507" i="1"/>
  <c r="L507" i="1" s="1"/>
  <c r="K508" i="1"/>
  <c r="L508" i="1" s="1"/>
  <c r="K509" i="1"/>
  <c r="L509" i="1" s="1"/>
  <c r="K510" i="1"/>
  <c r="L510" i="1" s="1"/>
  <c r="K511" i="1"/>
  <c r="L511" i="1" s="1"/>
  <c r="K512" i="1"/>
  <c r="L512" i="1" s="1"/>
  <c r="K513" i="1"/>
  <c r="L513" i="1" s="1"/>
  <c r="K514" i="1"/>
  <c r="K515" i="1"/>
  <c r="L515" i="1" s="1"/>
  <c r="K516" i="1"/>
  <c r="K517" i="1"/>
  <c r="K518" i="1"/>
  <c r="K519" i="1"/>
  <c r="L519" i="1" s="1"/>
  <c r="K520" i="1"/>
  <c r="K521" i="1"/>
  <c r="L521" i="1" s="1"/>
  <c r="K522" i="1"/>
  <c r="L522" i="1" s="1"/>
  <c r="K523" i="1"/>
  <c r="L523" i="1" s="1"/>
  <c r="K524" i="1"/>
  <c r="L524" i="1" s="1"/>
  <c r="K525" i="1"/>
  <c r="L525" i="1" s="1"/>
  <c r="K526" i="1"/>
  <c r="K527" i="1"/>
  <c r="K528" i="1"/>
  <c r="L528" i="1" s="1"/>
  <c r="K529" i="1"/>
  <c r="K530" i="1"/>
  <c r="L530" i="1" s="1"/>
  <c r="K531" i="1"/>
  <c r="K532" i="1"/>
  <c r="K533" i="1"/>
  <c r="L533" i="1" s="1"/>
  <c r="K534" i="1"/>
  <c r="L534" i="1" s="1"/>
  <c r="K535" i="1"/>
  <c r="L535" i="1" s="1"/>
  <c r="K536" i="1"/>
  <c r="L536" i="1" s="1"/>
  <c r="K537" i="1"/>
  <c r="L537" i="1" s="1"/>
  <c r="K538" i="1"/>
  <c r="K539" i="1"/>
  <c r="K541" i="1"/>
  <c r="L541" i="1" s="1"/>
  <c r="K542" i="1"/>
  <c r="K543" i="1"/>
  <c r="L543" i="1" s="1"/>
  <c r="K544" i="1"/>
  <c r="L544" i="1" s="1"/>
  <c r="K545" i="1"/>
  <c r="K546" i="1"/>
  <c r="L546" i="1" s="1"/>
  <c r="K547" i="1"/>
  <c r="L547" i="1" s="1"/>
  <c r="K548" i="1"/>
  <c r="L548" i="1" s="1"/>
  <c r="K549" i="1"/>
  <c r="L549" i="1" s="1"/>
  <c r="K550" i="1"/>
  <c r="L550" i="1" s="1"/>
  <c r="K551" i="1"/>
  <c r="K552" i="1"/>
  <c r="K553" i="1"/>
  <c r="L553" i="1" s="1"/>
  <c r="K554" i="1"/>
  <c r="L554" i="1" s="1"/>
  <c r="K555" i="1"/>
  <c r="L555" i="1" s="1"/>
  <c r="K556" i="1"/>
  <c r="K557" i="1"/>
  <c r="K558" i="1"/>
  <c r="L558" i="1" s="1"/>
  <c r="K559" i="1"/>
  <c r="L559" i="1" s="1"/>
  <c r="K560" i="1"/>
  <c r="L560" i="1" s="1"/>
  <c r="K561" i="1"/>
  <c r="L561" i="1" s="1"/>
  <c r="K562" i="1"/>
  <c r="L562" i="1" s="1"/>
  <c r="K563" i="1"/>
  <c r="L563" i="1" s="1"/>
  <c r="K564" i="1"/>
  <c r="K565" i="1"/>
  <c r="L565" i="1" s="1"/>
  <c r="K566" i="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K594" i="1"/>
  <c r="L594" i="1" s="1"/>
  <c r="K595" i="1"/>
  <c r="L595" i="1" s="1"/>
  <c r="K596" i="1"/>
  <c r="L596" i="1" s="1"/>
  <c r="K597" i="1"/>
  <c r="L597" i="1" s="1"/>
  <c r="K598" i="1"/>
  <c r="L598" i="1" s="1"/>
  <c r="K599" i="1"/>
  <c r="K600" i="1"/>
  <c r="K601" i="1"/>
  <c r="L601" i="1" s="1"/>
  <c r="K602" i="1"/>
  <c r="K603" i="1"/>
  <c r="L603" i="1" s="1"/>
  <c r="K604" i="1"/>
  <c r="L604" i="1" s="1"/>
  <c r="K605" i="1"/>
  <c r="L605" i="1" s="1"/>
  <c r="K606" i="1"/>
  <c r="L606" i="1" s="1"/>
  <c r="K607" i="1"/>
  <c r="L607" i="1" s="1"/>
  <c r="K608" i="1"/>
  <c r="L608" i="1" s="1"/>
  <c r="K609" i="1"/>
  <c r="L609" i="1" s="1"/>
  <c r="K610" i="1"/>
  <c r="L610" i="1" s="1"/>
  <c r="K611" i="1"/>
  <c r="L611" i="1" s="1"/>
  <c r="K612" i="1"/>
  <c r="K613" i="1"/>
  <c r="L613" i="1" s="1"/>
  <c r="K614" i="1"/>
  <c r="L614" i="1" s="1"/>
  <c r="K615" i="1"/>
  <c r="L615" i="1" s="1"/>
  <c r="K616" i="1"/>
  <c r="L616" i="1" s="1"/>
  <c r="K617" i="1"/>
  <c r="L617" i="1" s="1"/>
  <c r="K618" i="1"/>
  <c r="L618" i="1" s="1"/>
  <c r="K619" i="1"/>
  <c r="L619" i="1" s="1"/>
  <c r="K620" i="1"/>
  <c r="L620" i="1" s="1"/>
  <c r="K621" i="1"/>
  <c r="L621" i="1" s="1"/>
  <c r="K622" i="1"/>
  <c r="L622" i="1" s="1"/>
  <c r="K623" i="1"/>
  <c r="K624" i="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L639" i="1"/>
  <c r="K640" i="1"/>
  <c r="L640" i="1" s="1"/>
  <c r="K641" i="1"/>
  <c r="L641" i="1" s="1"/>
  <c r="K642" i="1"/>
  <c r="L642" i="1" s="1"/>
  <c r="K643" i="1"/>
  <c r="L643" i="1" s="1"/>
  <c r="K644" i="1"/>
  <c r="L644" i="1" s="1"/>
  <c r="K645" i="1"/>
  <c r="L645" i="1" s="1"/>
  <c r="K646" i="1"/>
  <c r="L646" i="1" s="1"/>
  <c r="K647" i="1"/>
  <c r="K648" i="1"/>
  <c r="K649" i="1"/>
  <c r="L649" i="1" s="1"/>
  <c r="K650" i="1"/>
  <c r="L650" i="1" s="1"/>
  <c r="K651" i="1"/>
  <c r="L651" i="1" s="1"/>
  <c r="K652" i="1"/>
  <c r="L652" i="1" s="1"/>
  <c r="K653" i="1"/>
  <c r="L653" i="1" s="1"/>
  <c r="K654" i="1"/>
  <c r="L654" i="1" s="1"/>
  <c r="K655" i="1"/>
  <c r="L655" i="1" s="1"/>
  <c r="K656" i="1"/>
  <c r="K657" i="1"/>
  <c r="L657" i="1" s="1"/>
  <c r="K658" i="1"/>
  <c r="L658" i="1" s="1"/>
  <c r="K659" i="1"/>
  <c r="L659" i="1" s="1"/>
  <c r="K660" i="1"/>
  <c r="L660" i="1" s="1"/>
  <c r="K661" i="1"/>
  <c r="L661" i="1" s="1"/>
  <c r="K662" i="1"/>
  <c r="L662" i="1" s="1"/>
  <c r="K663" i="1"/>
  <c r="L663" i="1" s="1"/>
  <c r="K664" i="1"/>
  <c r="L664" i="1" s="1"/>
  <c r="K665" i="1"/>
  <c r="L665" i="1" s="1"/>
  <c r="K666" i="1"/>
  <c r="L666" i="1" s="1"/>
  <c r="K667" i="1"/>
  <c r="K668" i="1"/>
  <c r="L668" i="1" s="1"/>
  <c r="K669" i="1"/>
  <c r="L669" i="1" s="1"/>
  <c r="K670" i="1"/>
  <c r="L670" i="1" s="1"/>
  <c r="K671" i="1"/>
  <c r="L671" i="1" s="1"/>
  <c r="K672" i="1"/>
  <c r="L672" i="1" s="1"/>
  <c r="K673" i="1"/>
  <c r="L673" i="1" s="1"/>
  <c r="K674" i="1"/>
  <c r="L674" i="1" s="1"/>
  <c r="K675" i="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L734" i="1"/>
  <c r="K735" i="1"/>
  <c r="L735" i="1" s="1"/>
  <c r="L736" i="1"/>
  <c r="K737" i="1"/>
  <c r="L737" i="1" s="1"/>
  <c r="K738" i="1"/>
  <c r="L738" i="1" s="1"/>
  <c r="K739" i="1"/>
  <c r="L739" i="1" s="1"/>
  <c r="K740" i="1"/>
  <c r="L740" i="1" s="1"/>
  <c r="K741" i="1"/>
  <c r="L741" i="1" s="1"/>
  <c r="K742" i="1"/>
  <c r="L742" i="1" s="1"/>
  <c r="K743" i="1"/>
  <c r="L743" i="1" s="1"/>
  <c r="K744" i="1"/>
  <c r="L744" i="1" s="1"/>
  <c r="K745" i="1"/>
  <c r="L745" i="1" s="1"/>
  <c r="K746" i="1"/>
  <c r="L746" i="1" s="1"/>
  <c r="K747" i="1"/>
  <c r="L747" i="1" s="1"/>
  <c r="K748" i="1"/>
  <c r="L748" i="1" s="1"/>
  <c r="K749" i="1"/>
  <c r="L749" i="1" s="1"/>
  <c r="K750" i="1"/>
  <c r="K751" i="1"/>
  <c r="L751" i="1" s="1"/>
  <c r="K752" i="1"/>
  <c r="L752" i="1" s="1"/>
  <c r="K753" i="1"/>
  <c r="L753" i="1" s="1"/>
  <c r="K754" i="1"/>
  <c r="L754" i="1" s="1"/>
  <c r="K755" i="1"/>
  <c r="K756" i="1"/>
  <c r="L756" i="1" s="1"/>
  <c r="K757" i="1"/>
  <c r="L757" i="1" s="1"/>
  <c r="K758" i="1"/>
  <c r="L758" i="1" s="1"/>
  <c r="K759" i="1"/>
  <c r="L759" i="1" s="1"/>
  <c r="K760" i="1"/>
  <c r="L760" i="1" s="1"/>
  <c r="K761" i="1"/>
  <c r="L761" i="1" s="1"/>
  <c r="K762" i="1"/>
  <c r="L762" i="1" s="1"/>
  <c r="K763" i="1"/>
  <c r="L763" i="1" s="1"/>
  <c r="K764" i="1"/>
  <c r="K765" i="1"/>
  <c r="L765" i="1" s="1"/>
  <c r="K766" i="1"/>
  <c r="L766" i="1" s="1"/>
  <c r="K767" i="1"/>
  <c r="L767" i="1" s="1"/>
  <c r="K768" i="1"/>
  <c r="L768" i="1" s="1"/>
  <c r="K769" i="1"/>
  <c r="L769" i="1" s="1"/>
  <c r="K770" i="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K804" i="1"/>
  <c r="L804" i="1" s="1"/>
  <c r="K805" i="1"/>
  <c r="L805" i="1" s="1"/>
  <c r="K806" i="1"/>
  <c r="L806" i="1" s="1"/>
  <c r="K807" i="1"/>
  <c r="L807" i="1" s="1"/>
  <c r="K809" i="1"/>
  <c r="L809" i="1" s="1"/>
  <c r="K810" i="1"/>
  <c r="L810" i="1" s="1"/>
  <c r="K811" i="1"/>
  <c r="L811" i="1" s="1"/>
  <c r="K812" i="1"/>
  <c r="L812" i="1" s="1"/>
  <c r="K813" i="1"/>
  <c r="K814" i="1"/>
  <c r="L814" i="1" s="1"/>
  <c r="K815" i="1"/>
  <c r="L815" i="1" s="1"/>
  <c r="K816" i="1"/>
  <c r="L816" i="1" s="1"/>
  <c r="K817" i="1"/>
  <c r="L817" i="1" s="1"/>
  <c r="K818" i="1"/>
  <c r="L818" i="1" s="1"/>
  <c r="K819" i="1"/>
  <c r="L819" i="1" s="1"/>
  <c r="K820" i="1"/>
  <c r="L820" i="1" s="1"/>
  <c r="K821" i="1"/>
  <c r="L821" i="1" s="1"/>
  <c r="K822" i="1"/>
  <c r="L822" i="1" s="1"/>
  <c r="K823" i="1"/>
  <c r="L823" i="1" s="1"/>
  <c r="K824" i="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K842" i="1"/>
  <c r="L842" i="1" s="1"/>
  <c r="K843" i="1"/>
  <c r="L843" i="1" s="1"/>
  <c r="K844" i="1"/>
  <c r="L844" i="1" s="1"/>
  <c r="K845" i="1"/>
  <c r="L845" i="1" s="1"/>
  <c r="K846" i="1"/>
  <c r="L846" i="1" s="1"/>
  <c r="K847" i="1"/>
  <c r="L847" i="1" s="1"/>
  <c r="K848" i="1"/>
  <c r="L848" i="1" s="1"/>
  <c r="K849" i="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AB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8" i="1"/>
  <c r="H879" i="1"/>
  <c r="H880" i="1"/>
  <c r="H881" i="1"/>
  <c r="H882" i="1"/>
  <c r="H883" i="1"/>
  <c r="H884" i="1"/>
  <c r="H885" i="1"/>
  <c r="H886" i="1"/>
  <c r="H887" i="1"/>
  <c r="H888"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F776" i="3"/>
  <c r="I776" i="3"/>
  <c r="J776" i="3"/>
  <c r="U986" i="1"/>
  <c r="S992" i="1"/>
  <c r="T992" i="1" s="1"/>
  <c r="U992" i="1" s="1"/>
  <c r="S993" i="1"/>
  <c r="T993" i="1" s="1"/>
  <c r="U993" i="1" s="1"/>
  <c r="S994" i="1"/>
  <c r="T994" i="1" s="1"/>
  <c r="U994" i="1" s="1"/>
  <c r="S995" i="1"/>
  <c r="T995" i="1" s="1"/>
  <c r="U995" i="1" s="1"/>
  <c r="S996" i="1"/>
  <c r="T996" i="1" s="1"/>
  <c r="U996" i="1" s="1"/>
  <c r="S997" i="1"/>
  <c r="S983" i="1"/>
  <c r="T983" i="1" s="1"/>
  <c r="U983" i="1" s="1"/>
  <c r="S984" i="1"/>
  <c r="T984" i="1" s="1"/>
  <c r="U984" i="1" s="1"/>
  <c r="S985" i="1"/>
  <c r="T985" i="1" s="1"/>
  <c r="U985" i="1" s="1"/>
  <c r="S986" i="1"/>
  <c r="S987" i="1"/>
  <c r="T987" i="1" s="1"/>
  <c r="U987" i="1" s="1"/>
  <c r="S988" i="1"/>
  <c r="T988" i="1" s="1"/>
  <c r="U988" i="1" s="1"/>
  <c r="S989" i="1"/>
  <c r="T989" i="1" s="1"/>
  <c r="U989" i="1" s="1"/>
  <c r="S990" i="1"/>
  <c r="T990" i="1" s="1"/>
  <c r="U990" i="1" s="1"/>
  <c r="S991" i="1"/>
  <c r="T991" i="1" s="1"/>
  <c r="U991" i="1" s="1"/>
  <c r="S977" i="1"/>
  <c r="T977" i="1" s="1"/>
  <c r="S978" i="1"/>
  <c r="T978" i="1" s="1"/>
  <c r="S979" i="1"/>
  <c r="T979" i="1" s="1"/>
  <c r="S980" i="1"/>
  <c r="T980" i="1" s="1"/>
  <c r="S981" i="1"/>
  <c r="T981" i="1" s="1"/>
  <c r="U981" i="1" s="1"/>
  <c r="S982" i="1"/>
  <c r="T982" i="1" s="1"/>
  <c r="U982" i="1" s="1"/>
  <c r="T922" i="1"/>
  <c r="T923" i="1"/>
  <c r="T924" i="1"/>
  <c r="T925" i="1"/>
  <c r="T926"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19" i="1"/>
  <c r="T920" i="1"/>
  <c r="T921" i="1"/>
  <c r="K768" i="3"/>
  <c r="T975" i="1"/>
  <c r="T976" i="1"/>
  <c r="F774" i="3"/>
  <c r="F775" i="3"/>
  <c r="I774" i="3"/>
  <c r="I775" i="3"/>
  <c r="J774" i="3"/>
  <c r="J775" i="3"/>
  <c r="F771" i="3"/>
  <c r="F772" i="3"/>
  <c r="F773" i="3"/>
  <c r="I771" i="3"/>
  <c r="I772" i="3"/>
  <c r="I773" i="3"/>
  <c r="J771" i="3"/>
  <c r="J772" i="3"/>
  <c r="J773" i="3"/>
  <c r="F769" i="3"/>
  <c r="F770" i="3"/>
  <c r="I769" i="3"/>
  <c r="I770" i="3"/>
  <c r="J769" i="3"/>
  <c r="J770" i="3"/>
  <c r="F768" i="3"/>
  <c r="I768" i="3"/>
  <c r="J768" i="3"/>
  <c r="F767" i="3"/>
  <c r="I767" i="3"/>
  <c r="J767" i="3"/>
  <c r="F766" i="3"/>
  <c r="I766" i="3"/>
  <c r="J766" i="3" s="1"/>
  <c r="F761" i="3"/>
  <c r="F762" i="3"/>
  <c r="F763" i="3"/>
  <c r="F764" i="3"/>
  <c r="F765" i="3"/>
  <c r="F760" i="3"/>
  <c r="I765" i="3"/>
  <c r="J765" i="3"/>
  <c r="I760" i="3"/>
  <c r="J760" i="3" s="1"/>
  <c r="I761" i="3"/>
  <c r="J761" i="3" s="1"/>
  <c r="I762" i="3"/>
  <c r="J762" i="3" s="1"/>
  <c r="I763" i="3"/>
  <c r="I764" i="3"/>
  <c r="J763" i="3"/>
  <c r="J764" i="3"/>
  <c r="F756" i="3"/>
  <c r="F757" i="3"/>
  <c r="F758" i="3"/>
  <c r="F759" i="3"/>
  <c r="I756" i="3"/>
  <c r="I757" i="3"/>
  <c r="I758" i="3"/>
  <c r="I759" i="3"/>
  <c r="J756" i="3"/>
  <c r="J757" i="3"/>
  <c r="J758" i="3"/>
  <c r="J759" i="3"/>
  <c r="AA871" i="1"/>
  <c r="F738" i="3"/>
  <c r="T918" i="1"/>
  <c r="F755" i="3"/>
  <c r="I755" i="3"/>
  <c r="J755" i="3"/>
  <c r="F754" i="3"/>
  <c r="I754" i="3"/>
  <c r="J754" i="3"/>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78" i="1"/>
  <c r="F720" i="3"/>
  <c r="I720" i="3"/>
  <c r="J720" i="3" s="1"/>
  <c r="F719" i="3"/>
  <c r="I719" i="3"/>
  <c r="J719" i="3" s="1"/>
  <c r="F718" i="3"/>
  <c r="I718" i="3"/>
  <c r="J718" i="3" s="1"/>
  <c r="F717" i="3"/>
  <c r="I717" i="3"/>
  <c r="J717" i="3"/>
  <c r="F716" i="3"/>
  <c r="I716" i="3"/>
  <c r="J716" i="3" s="1"/>
  <c r="Z916" i="1"/>
  <c r="Z915" i="1"/>
  <c r="Z914" i="1"/>
  <c r="Z913" i="1"/>
  <c r="Z912" i="1"/>
  <c r="Z911" i="1"/>
  <c r="Z910" i="1"/>
  <c r="Z909" i="1"/>
  <c r="Z908" i="1"/>
  <c r="Z907" i="1"/>
  <c r="Z906" i="1"/>
  <c r="Z905" i="1"/>
  <c r="Z904" i="1"/>
  <c r="Z903" i="1"/>
  <c r="Z902" i="1"/>
  <c r="Z901" i="1"/>
  <c r="Z900" i="1"/>
  <c r="Z899" i="1"/>
  <c r="Z898" i="1"/>
  <c r="Z897" i="1"/>
  <c r="Z896" i="1"/>
  <c r="Z895" i="1"/>
  <c r="Z894" i="1"/>
  <c r="Z893" i="1"/>
  <c r="Z892" i="1"/>
  <c r="Z891" i="1"/>
  <c r="Z890" i="1"/>
  <c r="Z885" i="1"/>
  <c r="Z884" i="1"/>
  <c r="Z883" i="1"/>
  <c r="Z882" i="1"/>
  <c r="Z881" i="1"/>
  <c r="Z880" i="1"/>
  <c r="Z879" i="1"/>
  <c r="F715" i="3"/>
  <c r="I715" i="3"/>
  <c r="J715" i="3"/>
  <c r="F714" i="3"/>
  <c r="I714" i="3"/>
  <c r="J714" i="3"/>
  <c r="F713" i="3"/>
  <c r="I713" i="3"/>
  <c r="J713" i="3"/>
  <c r="F712" i="3"/>
  <c r="I712" i="3"/>
  <c r="J712" i="3"/>
  <c r="P917" i="1"/>
  <c r="S917" i="1"/>
  <c r="P916" i="1"/>
  <c r="T916" i="1" s="1"/>
  <c r="AA916" i="1" s="1"/>
  <c r="P915" i="1"/>
  <c r="T915" i="1" s="1"/>
  <c r="K745" i="3" s="1"/>
  <c r="P914" i="1"/>
  <c r="T914" i="1" s="1"/>
  <c r="K743" i="3" s="1"/>
  <c r="P913" i="1"/>
  <c r="T913" i="1" s="1"/>
  <c r="AA913" i="1" s="1"/>
  <c r="P912" i="1"/>
  <c r="T912" i="1" s="1"/>
  <c r="AA912" i="1" s="1"/>
  <c r="P911" i="1"/>
  <c r="T911" i="1" s="1"/>
  <c r="K742" i="3" s="1"/>
  <c r="P910" i="1"/>
  <c r="T910" i="1" s="1"/>
  <c r="K741" i="3" s="1"/>
  <c r="P909" i="1"/>
  <c r="T909" i="1" s="1"/>
  <c r="K740" i="3" s="1"/>
  <c r="P908" i="1"/>
  <c r="T908" i="1" s="1"/>
  <c r="AA908" i="1" s="1"/>
  <c r="P907" i="1"/>
  <c r="T907" i="1" s="1"/>
  <c r="AA907" i="1" s="1"/>
  <c r="P906" i="1"/>
  <c r="T906" i="1" s="1"/>
  <c r="AA906" i="1" s="1"/>
  <c r="P905" i="1"/>
  <c r="T905" i="1" s="1"/>
  <c r="AA905" i="1" s="1"/>
  <c r="P904" i="1"/>
  <c r="T904" i="1" s="1"/>
  <c r="AA904" i="1" s="1"/>
  <c r="P903" i="1"/>
  <c r="T903" i="1" s="1"/>
  <c r="AA903" i="1" s="1"/>
  <c r="P902" i="1"/>
  <c r="T902" i="1" s="1"/>
  <c r="AA902" i="1" s="1"/>
  <c r="P901" i="1"/>
  <c r="T901" i="1" s="1"/>
  <c r="AA901" i="1" s="1"/>
  <c r="P900" i="1"/>
  <c r="T900" i="1" s="1"/>
  <c r="AA900" i="1" s="1"/>
  <c r="P899" i="1"/>
  <c r="T899" i="1" s="1"/>
  <c r="AA899" i="1" s="1"/>
  <c r="P898" i="1"/>
  <c r="T898" i="1" s="1"/>
  <c r="AA898" i="1" s="1"/>
  <c r="P897" i="1"/>
  <c r="T897" i="1" s="1"/>
  <c r="AA897" i="1" s="1"/>
  <c r="P896" i="1"/>
  <c r="T896" i="1" s="1"/>
  <c r="AA896" i="1" s="1"/>
  <c r="P895" i="1"/>
  <c r="T895" i="1" s="1"/>
  <c r="AA895" i="1" s="1"/>
  <c r="P894" i="1"/>
  <c r="T894" i="1" s="1"/>
  <c r="AA894" i="1" s="1"/>
  <c r="P893" i="1"/>
  <c r="T893" i="1" s="1"/>
  <c r="K734" i="3" s="1"/>
  <c r="P892" i="1"/>
  <c r="T892" i="1" s="1"/>
  <c r="AA892" i="1" s="1"/>
  <c r="P891" i="1"/>
  <c r="T891" i="1" s="1"/>
  <c r="AA891" i="1" s="1"/>
  <c r="P890" i="1"/>
  <c r="T890" i="1" s="1"/>
  <c r="AA890"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P888" i="1"/>
  <c r="S888" i="1"/>
  <c r="Z888" i="1" s="1"/>
  <c r="T887" i="1"/>
  <c r="AA887" i="1" s="1"/>
  <c r="P886" i="1"/>
  <c r="T886" i="1" s="1"/>
  <c r="AA886" i="1" s="1"/>
  <c r="Z886" i="1"/>
  <c r="P885" i="1"/>
  <c r="T885" i="1" s="1"/>
  <c r="AA885" i="1" s="1"/>
  <c r="P884" i="1"/>
  <c r="T884" i="1" s="1"/>
  <c r="AA884" i="1" s="1"/>
  <c r="P883" i="1"/>
  <c r="T883" i="1" s="1"/>
  <c r="AA883" i="1" s="1"/>
  <c r="P882" i="1"/>
  <c r="T882" i="1" s="1"/>
  <c r="AA882" i="1" s="1"/>
  <c r="P881" i="1"/>
  <c r="T881" i="1" s="1"/>
  <c r="K733" i="3" s="1"/>
  <c r="P880" i="1"/>
  <c r="T880" i="1" s="1"/>
  <c r="AA880" i="1" s="1"/>
  <c r="P879" i="1"/>
  <c r="T879" i="1" s="1"/>
  <c r="AA879" i="1" s="1"/>
  <c r="P878" i="1"/>
  <c r="T878" i="1" s="1"/>
  <c r="AA878" i="1" s="1"/>
  <c r="T877" i="1"/>
  <c r="W877" i="1" s="1"/>
  <c r="F699" i="3"/>
  <c r="T862" i="1"/>
  <c r="AA862" i="1" s="1"/>
  <c r="T861" i="1"/>
  <c r="AA861" i="1" s="1"/>
  <c r="T860" i="1"/>
  <c r="AA860" i="1" s="1"/>
  <c r="T859" i="1"/>
  <c r="K732" i="3" s="1"/>
  <c r="T858" i="1"/>
  <c r="AA858" i="1" s="1"/>
  <c r="T857" i="1"/>
  <c r="AA857" i="1" s="1"/>
  <c r="T856" i="1"/>
  <c r="K720" i="3" s="1"/>
  <c r="T855" i="1"/>
  <c r="K731" i="3" s="1"/>
  <c r="T854" i="1"/>
  <c r="AA854" i="1" s="1"/>
  <c r="T853" i="1"/>
  <c r="K636" i="3" s="1"/>
  <c r="T852" i="1"/>
  <c r="AA852" i="1" s="1"/>
  <c r="T851" i="1"/>
  <c r="AA851" i="1" s="1"/>
  <c r="T850" i="1"/>
  <c r="AA850" i="1" s="1"/>
  <c r="T849" i="1"/>
  <c r="AA849" i="1" s="1"/>
  <c r="T848" i="1"/>
  <c r="AA848" i="1" s="1"/>
  <c r="T847" i="1"/>
  <c r="AA847" i="1" s="1"/>
  <c r="T846" i="1"/>
  <c r="K667" i="3" s="1"/>
  <c r="T845" i="1"/>
  <c r="K729" i="3" s="1"/>
  <c r="T844" i="1"/>
  <c r="K730" i="3" s="1"/>
  <c r="T843" i="1"/>
  <c r="K728" i="3" s="1"/>
  <c r="T842" i="1"/>
  <c r="K665" i="3" s="1"/>
  <c r="T841" i="1"/>
  <c r="AA841" i="1" s="1"/>
  <c r="T840" i="1"/>
  <c r="AA840" i="1" s="1"/>
  <c r="T839" i="1"/>
  <c r="K664" i="3" s="1"/>
  <c r="T838" i="1"/>
  <c r="AA838" i="1" s="1"/>
  <c r="T837" i="1"/>
  <c r="AA837" i="1" s="1"/>
  <c r="T836" i="1"/>
  <c r="K719" i="3" s="1"/>
  <c r="T835" i="1"/>
  <c r="AA835" i="1" s="1"/>
  <c r="T834" i="1"/>
  <c r="AA834" i="1" s="1"/>
  <c r="T833" i="1"/>
  <c r="AA833" i="1" s="1"/>
  <c r="T832" i="1"/>
  <c r="K666" i="3" s="1"/>
  <c r="T831" i="1"/>
  <c r="K663" i="3" s="1"/>
  <c r="T830" i="1"/>
  <c r="AA830" i="1" s="1"/>
  <c r="T829" i="1"/>
  <c r="AA829" i="1" s="1"/>
  <c r="T828" i="1"/>
  <c r="AA828" i="1" s="1"/>
  <c r="T827" i="1"/>
  <c r="K722" i="3" s="1"/>
  <c r="T826" i="1"/>
  <c r="K718" i="3" s="1"/>
  <c r="T825" i="1"/>
  <c r="AA825" i="1" s="1"/>
  <c r="T824" i="1"/>
  <c r="K662" i="3" s="1"/>
  <c r="T823" i="1"/>
  <c r="AA823" i="1" s="1"/>
  <c r="T822" i="1"/>
  <c r="K725" i="3" s="1"/>
  <c r="T821" i="1"/>
  <c r="AA821" i="1" s="1"/>
  <c r="T820" i="1"/>
  <c r="K724" i="3" s="1"/>
  <c r="T819" i="1"/>
  <c r="AA819" i="1" s="1"/>
  <c r="T818" i="1"/>
  <c r="AA818" i="1" s="1"/>
  <c r="T817" i="1"/>
  <c r="AA817" i="1" s="1"/>
  <c r="T816" i="1"/>
  <c r="AA816" i="1" s="1"/>
  <c r="T815" i="1"/>
  <c r="K661" i="3" s="1"/>
  <c r="T814" i="1"/>
  <c r="AA814" i="1" s="1"/>
  <c r="T813" i="1"/>
  <c r="K670" i="3" s="1"/>
  <c r="T812" i="1"/>
  <c r="AA812" i="1" s="1"/>
  <c r="T811" i="1"/>
  <c r="K706" i="3" s="1"/>
  <c r="T810" i="1"/>
  <c r="K707" i="3" s="1"/>
  <c r="T809" i="1"/>
  <c r="AA809" i="1" s="1"/>
  <c r="T807" i="1"/>
  <c r="K677" i="3" s="1"/>
  <c r="T806" i="1"/>
  <c r="AA806" i="1" s="1"/>
  <c r="T805" i="1"/>
  <c r="AA805" i="1" s="1"/>
  <c r="T804" i="1"/>
  <c r="AA804" i="1" s="1"/>
  <c r="T803" i="1"/>
  <c r="AA803" i="1" s="1"/>
  <c r="T802" i="1"/>
  <c r="AA802" i="1" s="1"/>
  <c r="T801" i="1"/>
  <c r="AA801" i="1" s="1"/>
  <c r="T800" i="1"/>
  <c r="AA800" i="1" s="1"/>
  <c r="T799" i="1"/>
  <c r="AA799" i="1" s="1"/>
  <c r="T798" i="1"/>
  <c r="AA798" i="1" s="1"/>
  <c r="T797" i="1"/>
  <c r="AA797" i="1" s="1"/>
  <c r="T796" i="1"/>
  <c r="AA796" i="1" s="1"/>
  <c r="T795" i="1"/>
  <c r="AA795" i="1" s="1"/>
  <c r="T794" i="1"/>
  <c r="AA794" i="1" s="1"/>
  <c r="T793" i="1"/>
  <c r="K609" i="3" s="1"/>
  <c r="T792" i="1"/>
  <c r="AA792" i="1" s="1"/>
  <c r="T791" i="1"/>
  <c r="AA791" i="1" s="1"/>
  <c r="T790" i="1"/>
  <c r="AA790" i="1" s="1"/>
  <c r="T789" i="1"/>
  <c r="AA789" i="1" s="1"/>
  <c r="T788" i="1"/>
  <c r="AA788" i="1" s="1"/>
  <c r="T787" i="1"/>
  <c r="K608" i="3" s="1"/>
  <c r="T786" i="1"/>
  <c r="AA786" i="1" s="1"/>
  <c r="T785" i="1"/>
  <c r="K695" i="3" s="1"/>
  <c r="T784" i="1"/>
  <c r="K694" i="3" s="1"/>
  <c r="T783" i="1"/>
  <c r="K635" i="3" s="1"/>
  <c r="T782" i="1"/>
  <c r="K697" i="3" s="1"/>
  <c r="T781" i="1"/>
  <c r="K698" i="3" s="1"/>
  <c r="T780" i="1"/>
  <c r="K680" i="3" s="1"/>
  <c r="T779" i="1"/>
  <c r="K638" i="3" s="1"/>
  <c r="T778" i="1"/>
  <c r="AA778" i="1" s="1"/>
  <c r="T777" i="1"/>
  <c r="K651" i="3" s="1"/>
  <c r="T776" i="1"/>
  <c r="AA776" i="1" s="1"/>
  <c r="T775" i="1"/>
  <c r="AA775" i="1" s="1"/>
  <c r="T774" i="1"/>
  <c r="AA774" i="1" s="1"/>
  <c r="T773" i="1"/>
  <c r="K634" i="3" s="1"/>
  <c r="T772" i="1"/>
  <c r="AA772" i="1" s="1"/>
  <c r="T771" i="1"/>
  <c r="AA771" i="1" s="1"/>
  <c r="T770" i="1"/>
  <c r="K637" i="3" s="1"/>
  <c r="T769" i="1"/>
  <c r="K671" i="3" s="1"/>
  <c r="T768" i="1"/>
  <c r="K650" i="3" s="1"/>
  <c r="T767" i="1"/>
  <c r="K660" i="3" s="1"/>
  <c r="T766" i="1"/>
  <c r="K676" i="3" s="1"/>
  <c r="T765" i="1"/>
  <c r="AA765" i="1" s="1"/>
  <c r="T764" i="1"/>
  <c r="AA764" i="1" s="1"/>
  <c r="T763" i="1"/>
  <c r="K640" i="3" s="1"/>
  <c r="T762" i="1"/>
  <c r="AA762" i="1" s="1"/>
  <c r="T761" i="1"/>
  <c r="AA761" i="1" s="1"/>
  <c r="T760" i="1"/>
  <c r="K653" i="3" s="1"/>
  <c r="T759" i="1"/>
  <c r="K639" i="3" s="1"/>
  <c r="T758" i="1"/>
  <c r="K641" i="3" s="1"/>
  <c r="T757" i="1"/>
  <c r="K642" i="3" s="1"/>
  <c r="T756" i="1"/>
  <c r="AA756" i="1" s="1"/>
  <c r="T755" i="1"/>
  <c r="K648" i="3" s="1"/>
  <c r="T754" i="1"/>
  <c r="AA754" i="1" s="1"/>
  <c r="T753" i="1"/>
  <c r="AA753" i="1" s="1"/>
  <c r="T752" i="1"/>
  <c r="AA752" i="1" s="1"/>
  <c r="T751" i="1"/>
  <c r="AA751" i="1" s="1"/>
  <c r="T750" i="1"/>
  <c r="AA750" i="1" s="1"/>
  <c r="T749" i="1"/>
  <c r="AA749" i="1" s="1"/>
  <c r="T748" i="1"/>
  <c r="K657" i="3" s="1"/>
  <c r="T747" i="1"/>
  <c r="AA747" i="1" s="1"/>
  <c r="T746" i="1"/>
  <c r="K647" i="3" s="1"/>
  <c r="T745" i="1"/>
  <c r="AA745" i="1" s="1"/>
  <c r="T744" i="1"/>
  <c r="AA744" i="1" s="1"/>
  <c r="T743" i="1"/>
  <c r="K646" i="3" s="1"/>
  <c r="T742" i="1"/>
  <c r="K645" i="3" s="1"/>
  <c r="T741" i="1"/>
  <c r="AA741" i="1" s="1"/>
  <c r="T740" i="1"/>
  <c r="K652" i="3" s="1"/>
  <c r="T739" i="1"/>
  <c r="AA739" i="1" s="1"/>
  <c r="T738" i="1"/>
  <c r="AA738" i="1" s="1"/>
  <c r="T737" i="1"/>
  <c r="AA737" i="1" s="1"/>
  <c r="T736" i="1"/>
  <c r="AA736" i="1" s="1"/>
  <c r="T735" i="1"/>
  <c r="AA735" i="1" s="1"/>
  <c r="T734" i="1"/>
  <c r="K656" i="3" s="1"/>
  <c r="T733" i="1"/>
  <c r="AA733" i="1" s="1"/>
  <c r="T732" i="1"/>
  <c r="AA732" i="1" s="1"/>
  <c r="T731" i="1"/>
  <c r="AA731" i="1" s="1"/>
  <c r="T730" i="1"/>
  <c r="AA730" i="1" s="1"/>
  <c r="T729" i="1"/>
  <c r="K655" i="3" s="1"/>
  <c r="T728" i="1"/>
  <c r="K654" i="3" s="1"/>
  <c r="T727" i="1"/>
  <c r="K604" i="3" s="1"/>
  <c r="T726" i="1"/>
  <c r="K603" i="3" s="1"/>
  <c r="T725" i="1"/>
  <c r="K699" i="3" s="1"/>
  <c r="T724" i="1"/>
  <c r="K602" i="3" s="1"/>
  <c r="T723" i="1"/>
  <c r="K692" i="3" s="1"/>
  <c r="T722" i="1"/>
  <c r="AA722" i="1" s="1"/>
  <c r="T721" i="1"/>
  <c r="AA721" i="1" s="1"/>
  <c r="T720" i="1"/>
  <c r="K705" i="3" s="1"/>
  <c r="T719" i="1"/>
  <c r="AA719" i="1" s="1"/>
  <c r="T718" i="1"/>
  <c r="K737" i="3" s="1"/>
  <c r="T717" i="1"/>
  <c r="AA717" i="1" s="1"/>
  <c r="T716" i="1"/>
  <c r="K685" i="3" s="1"/>
  <c r="T715" i="1"/>
  <c r="AA715" i="1" s="1"/>
  <c r="T714" i="1"/>
  <c r="AA714" i="1" s="1"/>
  <c r="T713" i="1"/>
  <c r="K689" i="3" s="1"/>
  <c r="T712" i="1"/>
  <c r="AA712" i="1" s="1"/>
  <c r="T711" i="1"/>
  <c r="AA711" i="1" s="1"/>
  <c r="T710" i="1"/>
  <c r="K631" i="3" s="1"/>
  <c r="T709" i="1"/>
  <c r="K630" i="3" s="1"/>
  <c r="T708" i="1"/>
  <c r="K684" i="3" s="1"/>
  <c r="T707" i="1"/>
  <c r="AA707" i="1" s="1"/>
  <c r="T706" i="1"/>
  <c r="AA706" i="1" s="1"/>
  <c r="T705" i="1"/>
  <c r="AA705" i="1" s="1"/>
  <c r="T704" i="1"/>
  <c r="AA704" i="1" s="1"/>
  <c r="T703" i="1"/>
  <c r="AA703" i="1" s="1"/>
  <c r="T702" i="1"/>
  <c r="K629" i="3" s="1"/>
  <c r="T701" i="1"/>
  <c r="AA701" i="1" s="1"/>
  <c r="T700" i="1"/>
  <c r="AA700" i="1" s="1"/>
  <c r="T699" i="1"/>
  <c r="AA699" i="1" s="1"/>
  <c r="T698" i="1"/>
  <c r="AA698" i="1" s="1"/>
  <c r="T697" i="1"/>
  <c r="AA697" i="1" s="1"/>
  <c r="T696" i="1"/>
  <c r="K628" i="3" s="1"/>
  <c r="T695" i="1"/>
  <c r="AA695" i="1" s="1"/>
  <c r="T694" i="1"/>
  <c r="K627" i="3"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AA682" i="1" s="1"/>
  <c r="T681" i="1"/>
  <c r="AA681" i="1" s="1"/>
  <c r="T680" i="1"/>
  <c r="AA680" i="1" s="1"/>
  <c r="T679" i="1"/>
  <c r="K678" i="3" s="1"/>
  <c r="T678" i="1"/>
  <c r="AA678" i="1" s="1"/>
  <c r="T677" i="1"/>
  <c r="AA677" i="1" s="1"/>
  <c r="T676" i="1"/>
  <c r="K600" i="3" s="1"/>
  <c r="T675" i="1"/>
  <c r="AA675" i="1" s="1"/>
  <c r="T674" i="1"/>
  <c r="K599" i="3" s="1"/>
  <c r="T673" i="1"/>
  <c r="K598" i="3" s="1"/>
  <c r="T672" i="1"/>
  <c r="AA672" i="1" s="1"/>
  <c r="T671" i="1"/>
  <c r="K626" i="3" s="1"/>
  <c r="T670" i="1"/>
  <c r="K625" i="3" s="1"/>
  <c r="T669" i="1"/>
  <c r="K624" i="3" s="1"/>
  <c r="T668" i="1"/>
  <c r="K623" i="3" s="1"/>
  <c r="T667" i="1"/>
  <c r="AA667" i="1" s="1"/>
  <c r="T666" i="1"/>
  <c r="K675" i="3" s="1"/>
  <c r="T665" i="1"/>
  <c r="K674" i="3" s="1"/>
  <c r="T664" i="1"/>
  <c r="AA664" i="1" s="1"/>
  <c r="T663" i="1"/>
  <c r="K622" i="3" s="1"/>
  <c r="T662" i="1"/>
  <c r="AA662" i="1" s="1"/>
  <c r="T661" i="1"/>
  <c r="AA661" i="1" s="1"/>
  <c r="T660" i="1"/>
  <c r="AA660" i="1" s="1"/>
  <c r="T659" i="1"/>
  <c r="AA659" i="1" s="1"/>
  <c r="T658" i="1"/>
  <c r="K621" i="3" s="1"/>
  <c r="T657" i="1"/>
  <c r="AA657" i="1" s="1"/>
  <c r="T656" i="1"/>
  <c r="AA656" i="1" s="1"/>
  <c r="T655" i="1"/>
  <c r="K515" i="3" s="1"/>
  <c r="T654" i="1"/>
  <c r="K514" i="3" s="1"/>
  <c r="T653" i="1"/>
  <c r="K513" i="3" s="1"/>
  <c r="T652" i="1"/>
  <c r="K669" i="3" s="1"/>
  <c r="T651" i="1"/>
  <c r="K738" i="3" s="1"/>
  <c r="T650" i="1"/>
  <c r="K498" i="3" s="1"/>
  <c r="T649" i="1"/>
  <c r="K490" i="3" s="1"/>
  <c r="T648" i="1"/>
  <c r="K473" i="3" s="1"/>
  <c r="T647" i="1"/>
  <c r="AA647" i="1" s="1"/>
  <c r="T646" i="1"/>
  <c r="K433" i="3" s="1"/>
  <c r="T645" i="1"/>
  <c r="AA645" i="1" s="1"/>
  <c r="T644" i="1"/>
  <c r="AA644" i="1" s="1"/>
  <c r="T643" i="1"/>
  <c r="K412" i="3" s="1"/>
  <c r="T642" i="1"/>
  <c r="AA642" i="1" s="1"/>
  <c r="T641" i="1"/>
  <c r="K472" i="3" s="1"/>
  <c r="T640" i="1"/>
  <c r="K487" i="3" s="1"/>
  <c r="T639" i="1"/>
  <c r="K688" i="3" s="1"/>
  <c r="T638" i="1"/>
  <c r="K540" i="3" s="1"/>
  <c r="T637" i="1"/>
  <c r="AA637" i="1" s="1"/>
  <c r="T636" i="1"/>
  <c r="K527" i="3" s="1"/>
  <c r="T635" i="1"/>
  <c r="K539" i="3" s="1"/>
  <c r="T634" i="1"/>
  <c r="K538" i="3" s="1"/>
  <c r="T633" i="1"/>
  <c r="K721" i="3" s="1"/>
  <c r="T632" i="1"/>
  <c r="K411" i="3" s="1"/>
  <c r="K691" i="3"/>
  <c r="T631" i="1"/>
  <c r="K495" i="3" s="1"/>
  <c r="K607" i="3"/>
  <c r="T630" i="1"/>
  <c r="K620" i="3" s="1"/>
  <c r="T629" i="1"/>
  <c r="K525" i="3" s="1"/>
  <c r="T628" i="1"/>
  <c r="AA628" i="1" s="1"/>
  <c r="T627" i="1"/>
  <c r="K477" i="3" s="1"/>
  <c r="T626" i="1"/>
  <c r="K526" i="3" s="1"/>
  <c r="T625" i="1"/>
  <c r="K426" i="3" s="1"/>
  <c r="T624" i="1"/>
  <c r="K423" i="3" s="1"/>
  <c r="K413" i="3"/>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8" i="1"/>
  <c r="AA518"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L528" i="3" s="1"/>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L450" i="3" s="1"/>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L122" i="3" s="1"/>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76" i="1"/>
  <c r="U876" i="1" s="1"/>
  <c r="T875" i="1"/>
  <c r="U875" i="1" s="1"/>
  <c r="T874" i="1"/>
  <c r="U874" i="1" s="1"/>
  <c r="T873" i="1"/>
  <c r="U873" i="1" s="1"/>
  <c r="T872" i="1"/>
  <c r="U872" i="1" s="1"/>
  <c r="P871" i="1"/>
  <c r="U871" i="1" s="1"/>
  <c r="T870" i="1"/>
  <c r="U870" i="1" s="1"/>
  <c r="T869" i="1"/>
  <c r="U869" i="1" s="1"/>
  <c r="T868" i="1"/>
  <c r="U868" i="1" s="1"/>
  <c r="T867" i="1"/>
  <c r="U867" i="1" s="1"/>
  <c r="T866" i="1"/>
  <c r="U866" i="1" s="1"/>
  <c r="T865" i="1"/>
  <c r="U865" i="1" s="1"/>
  <c r="T864" i="1"/>
  <c r="U864" i="1" s="1"/>
  <c r="T863" i="1"/>
  <c r="K693" i="3" s="1"/>
  <c r="S3" i="1"/>
  <c r="T3" i="1" s="1"/>
  <c r="K262" i="3" s="1"/>
  <c r="S4" i="1"/>
  <c r="T4" i="1" s="1"/>
  <c r="K13" i="3" s="1"/>
  <c r="S5" i="1"/>
  <c r="T5" i="1" s="1"/>
  <c r="K716" i="3" s="1"/>
  <c r="H2" i="1"/>
  <c r="K2" i="1"/>
  <c r="L2" i="1" s="1"/>
  <c r="M2" i="1"/>
  <c r="S2" i="1"/>
  <c r="T2" i="1" s="1"/>
  <c r="K138" i="3" s="1"/>
  <c r="L6" i="1"/>
  <c r="S6" i="1"/>
  <c r="T6" i="1" s="1"/>
  <c r="K524" i="3" s="1"/>
  <c r="L7" i="1"/>
  <c r="S7" i="1"/>
  <c r="T7" i="1" s="1"/>
  <c r="K142" i="3" s="1"/>
  <c r="S8" i="1"/>
  <c r="T8" i="1" s="1"/>
  <c r="K161" i="3" s="1"/>
  <c r="L9" i="1"/>
  <c r="S9" i="1"/>
  <c r="T9" i="1" s="1"/>
  <c r="K145" i="3" s="1"/>
  <c r="S10" i="1"/>
  <c r="T10" i="1" s="1"/>
  <c r="K15" i="3" s="1"/>
  <c r="S11" i="1"/>
  <c r="T11" i="1" s="1"/>
  <c r="K11" i="3" s="1"/>
  <c r="L12" i="1"/>
  <c r="S12" i="1"/>
  <c r="T12" i="1" s="1"/>
  <c r="K268" i="3" s="1"/>
  <c r="S13" i="1"/>
  <c r="T13" i="1" s="1"/>
  <c r="K341" i="3" s="1"/>
  <c r="L14" i="1"/>
  <c r="S14" i="1"/>
  <c r="T14" i="1" s="1"/>
  <c r="AA14" i="1" s="1"/>
  <c r="S15" i="1"/>
  <c r="T15" i="1" s="1"/>
  <c r="K458" i="3" s="1"/>
  <c r="S16" i="1"/>
  <c r="T16" i="1" s="1"/>
  <c r="K234" i="3" s="1"/>
  <c r="S17" i="1"/>
  <c r="T17" i="1" s="1"/>
  <c r="K207" i="3" s="1"/>
  <c r="L18" i="1"/>
  <c r="S18" i="1"/>
  <c r="T18" i="1" s="1"/>
  <c r="K3" i="3" s="1"/>
  <c r="L19" i="1"/>
  <c r="S19" i="1"/>
  <c r="T19" i="1" s="1"/>
  <c r="K146" i="3" s="1"/>
  <c r="S20" i="1"/>
  <c r="T20" i="1" s="1"/>
  <c r="K468" i="3" s="1"/>
  <c r="L21" i="1"/>
  <c r="S21" i="1"/>
  <c r="T21" i="1" s="1"/>
  <c r="K395" i="3" s="1"/>
  <c r="S22" i="1"/>
  <c r="T22" i="1" s="1"/>
  <c r="K7" i="3" s="1"/>
  <c r="S23" i="1"/>
  <c r="T23" i="1" s="1"/>
  <c r="K392" i="3" s="1"/>
  <c r="L24" i="1"/>
  <c r="S24" i="1"/>
  <c r="T24" i="1" s="1"/>
  <c r="K187" i="3" s="1"/>
  <c r="S25" i="1"/>
  <c r="T25" i="1" s="1"/>
  <c r="K346" i="3" s="1"/>
  <c r="S26" i="1"/>
  <c r="T26" i="1" s="1"/>
  <c r="AA26" i="1" s="1"/>
  <c r="S27" i="1"/>
  <c r="T27" i="1" s="1"/>
  <c r="K396" i="3" s="1"/>
  <c r="L28" i="1"/>
  <c r="S28" i="1"/>
  <c r="T28" i="1" s="1"/>
  <c r="K245" i="3" s="1"/>
  <c r="S29" i="1"/>
  <c r="T29" i="1" s="1"/>
  <c r="K8" i="3" s="1"/>
  <c r="L30" i="1"/>
  <c r="S30" i="1"/>
  <c r="T30" i="1" s="1"/>
  <c r="K135" i="3" s="1"/>
  <c r="L31" i="1"/>
  <c r="S31" i="1"/>
  <c r="T31" i="1" s="1"/>
  <c r="K9" i="3" s="1"/>
  <c r="S32" i="1"/>
  <c r="T32" i="1" s="1"/>
  <c r="K10" i="3" s="1"/>
  <c r="L33" i="1"/>
  <c r="S33" i="1"/>
  <c r="T33" i="1" s="1"/>
  <c r="K17" i="3" s="1"/>
  <c r="S34" i="1"/>
  <c r="T34" i="1" s="1"/>
  <c r="K470" i="3" s="1"/>
  <c r="S35" i="1"/>
  <c r="T35" i="1" s="1"/>
  <c r="K141" i="3" s="1"/>
  <c r="L36" i="1"/>
  <c r="S36" i="1"/>
  <c r="T36" i="1" s="1"/>
  <c r="K356" i="3" s="1"/>
  <c r="S37" i="1"/>
  <c r="T37" i="1" s="1"/>
  <c r="AA37" i="1" s="1"/>
  <c r="S38" i="1"/>
  <c r="T38" i="1" s="1"/>
  <c r="K169" i="3" s="1"/>
  <c r="S39" i="1"/>
  <c r="T39" i="1" s="1"/>
  <c r="K139" i="3" s="1"/>
  <c r="S40" i="1"/>
  <c r="T40" i="1" s="1"/>
  <c r="K342" i="3" s="1"/>
  <c r="S41" i="1"/>
  <c r="T41" i="1" s="1"/>
  <c r="K257" i="3" s="1"/>
  <c r="L42" i="1"/>
  <c r="S42" i="1"/>
  <c r="T42" i="1" s="1"/>
  <c r="K22" i="3" s="1"/>
  <c r="S43" i="1"/>
  <c r="T43" i="1" s="1"/>
  <c r="K19" i="3" s="1"/>
  <c r="S44" i="1"/>
  <c r="T44" i="1" s="1"/>
  <c r="K20" i="3" s="1"/>
  <c r="L45" i="1"/>
  <c r="S45" i="1"/>
  <c r="T45" i="1" s="1"/>
  <c r="K21" i="3" s="1"/>
  <c r="S46" i="1"/>
  <c r="T46" i="1" s="1"/>
  <c r="K360" i="3" s="1"/>
  <c r="S47" i="1"/>
  <c r="T47" i="1" s="1"/>
  <c r="K140" i="3" s="1"/>
  <c r="L48" i="1"/>
  <c r="S48" i="1"/>
  <c r="T48" i="1" s="1"/>
  <c r="K134" i="3" s="1"/>
  <c r="S49" i="1"/>
  <c r="T49" i="1" s="1"/>
  <c r="AA49" i="1" s="1"/>
  <c r="S50" i="1"/>
  <c r="T50" i="1" s="1"/>
  <c r="AA50" i="1" s="1"/>
  <c r="L51" i="1"/>
  <c r="S51" i="1"/>
  <c r="T51" i="1" s="1"/>
  <c r="K128" i="3" s="1"/>
  <c r="S52" i="1"/>
  <c r="T52" i="1" s="1"/>
  <c r="AA52" i="1" s="1"/>
  <c r="S53" i="1"/>
  <c r="T53" i="1" s="1"/>
  <c r="AA53" i="1" s="1"/>
  <c r="L54" i="1"/>
  <c r="S54" i="1"/>
  <c r="T54" i="1" s="1"/>
  <c r="AA54" i="1" s="1"/>
  <c r="S55" i="1"/>
  <c r="T55" i="1" s="1"/>
  <c r="AA55" i="1" s="1"/>
  <c r="S56" i="1"/>
  <c r="T56" i="1" s="1"/>
  <c r="K658" i="3" s="1"/>
  <c r="L57" i="1"/>
  <c r="S57" i="1"/>
  <c r="T57" i="1" s="1"/>
  <c r="AA57" i="1" s="1"/>
  <c r="S58" i="1"/>
  <c r="T58" i="1" s="1"/>
  <c r="AA58" i="1" s="1"/>
  <c r="S59" i="1"/>
  <c r="T59" i="1" s="1"/>
  <c r="K6" i="3" s="1"/>
  <c r="L60" i="1"/>
  <c r="S60" i="1"/>
  <c r="T60" i="1" s="1"/>
  <c r="K343" i="3" s="1"/>
  <c r="S61" i="1"/>
  <c r="T61" i="1" s="1"/>
  <c r="AA61" i="1" s="1"/>
  <c r="S62" i="1"/>
  <c r="T62" i="1" s="1"/>
  <c r="K242" i="3" s="1"/>
  <c r="S63" i="1"/>
  <c r="T63" i="1" s="1"/>
  <c r="K715" i="3" s="1"/>
  <c r="S64" i="1"/>
  <c r="T64" i="1" s="1"/>
  <c r="K188" i="3" s="1"/>
  <c r="S65" i="1"/>
  <c r="T65" i="1" s="1"/>
  <c r="K285" i="3" s="1"/>
  <c r="L66" i="1"/>
  <c r="S66" i="1"/>
  <c r="T66" i="1" s="1"/>
  <c r="K208" i="3" s="1"/>
  <c r="S67" i="1"/>
  <c r="T67" i="1" s="1"/>
  <c r="K216" i="3" s="1"/>
  <c r="S68" i="1"/>
  <c r="T68" i="1" s="1"/>
  <c r="K545" i="3" s="1"/>
  <c r="L69" i="1"/>
  <c r="S69" i="1"/>
  <c r="T69" i="1" s="1"/>
  <c r="K280" i="3" s="1"/>
  <c r="S70" i="1"/>
  <c r="T70" i="1" s="1"/>
  <c r="K295" i="3" s="1"/>
  <c r="S71" i="1"/>
  <c r="T71" i="1" s="1"/>
  <c r="K518" i="3" s="1"/>
  <c r="L72" i="1"/>
  <c r="S72" i="1"/>
  <c r="T72" i="1" s="1"/>
  <c r="K215" i="3" s="1"/>
  <c r="S73" i="1"/>
  <c r="T73" i="1" s="1"/>
  <c r="AA73" i="1" s="1"/>
  <c r="S74" i="1"/>
  <c r="T74" i="1" s="1"/>
  <c r="K492" i="3" s="1"/>
  <c r="S75" i="1"/>
  <c r="T75" i="1" s="1"/>
  <c r="K183" i="3" s="1"/>
  <c r="S76" i="1"/>
  <c r="T76" i="1" s="1"/>
  <c r="K319" i="3" s="1"/>
  <c r="S77" i="1"/>
  <c r="T77" i="1" s="1"/>
  <c r="K296" i="3" s="1"/>
  <c r="L78" i="1"/>
  <c r="S78" i="1"/>
  <c r="T78" i="1" s="1"/>
  <c r="AA78" i="1" s="1"/>
  <c r="S79" i="1"/>
  <c r="T79" i="1" s="1"/>
  <c r="AA79" i="1" s="1"/>
  <c r="S80" i="1"/>
  <c r="T80" i="1" s="1"/>
  <c r="K190" i="3" s="1"/>
  <c r="L81" i="1"/>
  <c r="S81" i="1"/>
  <c r="T81" i="1" s="1"/>
  <c r="AA81" i="1" s="1"/>
  <c r="S82" i="1"/>
  <c r="T82" i="1" s="1"/>
  <c r="K632" i="3" s="1"/>
  <c r="L83" i="1"/>
  <c r="S83" i="1"/>
  <c r="T83" i="1" s="1"/>
  <c r="AA83" i="1" s="1"/>
  <c r="L84" i="1"/>
  <c r="S84" i="1"/>
  <c r="T84" i="1" s="1"/>
  <c r="AA84" i="1" s="1"/>
  <c r="S85" i="1"/>
  <c r="T85" i="1" s="1"/>
  <c r="AA85" i="1" s="1"/>
  <c r="S86" i="1"/>
  <c r="T86" i="1" s="1"/>
  <c r="AA86" i="1" s="1"/>
  <c r="S87" i="1"/>
  <c r="T87" i="1" s="1"/>
  <c r="AA87" i="1" s="1"/>
  <c r="S88" i="1"/>
  <c r="T88" i="1" s="1"/>
  <c r="K478" i="3" s="1"/>
  <c r="S89" i="1"/>
  <c r="T89" i="1" s="1"/>
  <c r="K581" i="3" s="1"/>
  <c r="L90" i="1"/>
  <c r="S90" i="1"/>
  <c r="T90" i="1" s="1"/>
  <c r="K284" i="3" s="1"/>
  <c r="S91" i="1"/>
  <c r="T91" i="1" s="1"/>
  <c r="K501" i="3" s="1"/>
  <c r="S92" i="1"/>
  <c r="T92" i="1" s="1"/>
  <c r="AA92" i="1" s="1"/>
  <c r="L93" i="1"/>
  <c r="S93" i="1"/>
  <c r="T93" i="1" s="1"/>
  <c r="K416" i="3" s="1"/>
  <c r="S94" i="1"/>
  <c r="T94" i="1" s="1"/>
  <c r="K211" i="3" s="1"/>
  <c r="S95" i="1"/>
  <c r="T95" i="1" s="1"/>
  <c r="K185" i="3" s="1"/>
  <c r="L96" i="1"/>
  <c r="S96" i="1"/>
  <c r="T96" i="1" s="1"/>
  <c r="K318" i="3" s="1"/>
  <c r="S97" i="1"/>
  <c r="T97" i="1" s="1"/>
  <c r="K217" i="3" s="1"/>
  <c r="S98" i="1"/>
  <c r="T98" i="1" s="1"/>
  <c r="K546" i="3" s="1"/>
  <c r="S99" i="1"/>
  <c r="T99" i="1" s="1"/>
  <c r="K451" i="3" s="1"/>
  <c r="S100" i="1"/>
  <c r="T100" i="1" s="1"/>
  <c r="K283" i="3" s="1"/>
  <c r="S101" i="1"/>
  <c r="T101" i="1" s="1"/>
  <c r="K189" i="3" s="1"/>
  <c r="L102" i="1"/>
  <c r="S102" i="1"/>
  <c r="T102" i="1" s="1"/>
  <c r="K330" i="3" s="1"/>
  <c r="S103" i="1"/>
  <c r="T103" i="1" s="1"/>
  <c r="K481" i="3" s="1"/>
  <c r="S104" i="1"/>
  <c r="T104" i="1" s="1"/>
  <c r="K523" i="3" s="1"/>
  <c r="L105" i="1"/>
  <c r="S105" i="1"/>
  <c r="T105" i="1" s="1"/>
  <c r="AA105" i="1" s="1"/>
  <c r="S106" i="1"/>
  <c r="T106" i="1" s="1"/>
  <c r="K286" i="3" s="1"/>
  <c r="S107" i="1"/>
  <c r="T107" i="1" s="1"/>
  <c r="AA107" i="1" s="1"/>
  <c r="L108" i="1"/>
  <c r="S108" i="1"/>
  <c r="T108" i="1" s="1"/>
  <c r="K493" i="3" s="1"/>
  <c r="S109" i="1"/>
  <c r="T109" i="1" s="1"/>
  <c r="K347" i="3" s="1"/>
  <c r="S110" i="1"/>
  <c r="T110" i="1" s="1"/>
  <c r="K323" i="3" s="1"/>
  <c r="S111" i="1"/>
  <c r="T111" i="1" s="1"/>
  <c r="K238" i="3" s="1"/>
  <c r="S112" i="1"/>
  <c r="T112" i="1" s="1"/>
  <c r="K614" i="3" s="1"/>
  <c r="S113" i="1"/>
  <c r="T113" i="1" s="1"/>
  <c r="AA113" i="1" s="1"/>
  <c r="L114" i="1"/>
  <c r="S114" i="1"/>
  <c r="T114" i="1" s="1"/>
  <c r="K282" i="3" s="1"/>
  <c r="L115" i="1"/>
  <c r="S115" i="1"/>
  <c r="T115" i="1" s="1"/>
  <c r="K547" i="3" s="1"/>
  <c r="S116" i="1"/>
  <c r="T116" i="1" s="1"/>
  <c r="AA116" i="1" s="1"/>
  <c r="L117" i="1"/>
  <c r="S117" i="1"/>
  <c r="T117" i="1" s="1"/>
  <c r="K248" i="3" s="1"/>
  <c r="S118" i="1"/>
  <c r="T118" i="1" s="1"/>
  <c r="AA118" i="1" s="1"/>
  <c r="S119" i="1"/>
  <c r="T119" i="1" s="1"/>
  <c r="K212" i="3" s="1"/>
  <c r="L120" i="1"/>
  <c r="S120" i="1"/>
  <c r="T120" i="1" s="1"/>
  <c r="AA120" i="1" s="1"/>
  <c r="S121" i="1"/>
  <c r="T121" i="1" s="1"/>
  <c r="K317" i="3" s="1"/>
  <c r="S122" i="1"/>
  <c r="T122" i="1" s="1"/>
  <c r="AA122" i="1" s="1"/>
  <c r="S123" i="1"/>
  <c r="T123" i="1" s="1"/>
  <c r="K548" i="3" s="1"/>
  <c r="S124" i="1"/>
  <c r="T124" i="1" s="1"/>
  <c r="K206" i="3" s="1"/>
  <c r="S125" i="1"/>
  <c r="T125" i="1" s="1"/>
  <c r="K143" i="3" s="1"/>
  <c r="L126" i="1"/>
  <c r="S126" i="1"/>
  <c r="T126" i="1" s="1"/>
  <c r="AA126" i="1" s="1"/>
  <c r="L127" i="1"/>
  <c r="S127" i="1"/>
  <c r="T127" i="1" s="1"/>
  <c r="AA127" i="1" s="1"/>
  <c r="S128" i="1"/>
  <c r="T128" i="1" s="1"/>
  <c r="K582" i="3" s="1"/>
  <c r="L129" i="1"/>
  <c r="S129" i="1"/>
  <c r="T129" i="1" s="1"/>
  <c r="AA129" i="1" s="1"/>
  <c r="S130" i="1"/>
  <c r="T130" i="1" s="1"/>
  <c r="K402" i="3" s="1"/>
  <c r="S131" i="1"/>
  <c r="T131" i="1" s="1"/>
  <c r="K361" i="3" s="1"/>
  <c r="L132" i="1"/>
  <c r="S132" i="1"/>
  <c r="T132" i="1" s="1"/>
  <c r="K403" i="3" s="1"/>
  <c r="L133" i="1"/>
  <c r="S133" i="1"/>
  <c r="T133" i="1" s="1"/>
  <c r="K237" i="3" s="1"/>
  <c r="S134" i="1"/>
  <c r="T134" i="1" s="1"/>
  <c r="AA134" i="1" s="1"/>
  <c r="S135" i="1"/>
  <c r="T135" i="1" s="1"/>
  <c r="K549" i="3" s="1"/>
  <c r="S136" i="1"/>
  <c r="T136" i="1" s="1"/>
  <c r="AA136" i="1" s="1"/>
  <c r="S137" i="1"/>
  <c r="T137" i="1" s="1"/>
  <c r="AA137" i="1" s="1"/>
  <c r="L138" i="1"/>
  <c r="S138" i="1"/>
  <c r="T138" i="1" s="1"/>
  <c r="AA138" i="1" s="1"/>
  <c r="L139" i="1"/>
  <c r="S139" i="1"/>
  <c r="T139" i="1" s="1"/>
  <c r="AA139" i="1" s="1"/>
  <c r="S140" i="1"/>
  <c r="T140" i="1" s="1"/>
  <c r="K243" i="3" s="1"/>
  <c r="L141" i="1"/>
  <c r="S141" i="1"/>
  <c r="T141" i="1" s="1"/>
  <c r="K144" i="3" s="1"/>
  <c r="S142" i="1"/>
  <c r="T142" i="1" s="1"/>
  <c r="AA142" i="1" s="1"/>
  <c r="S143" i="1"/>
  <c r="T143" i="1" s="1"/>
  <c r="K89" i="3" s="1"/>
  <c r="L144" i="1"/>
  <c r="S144" i="1"/>
  <c r="T144" i="1" s="1"/>
  <c r="AA144" i="1" s="1"/>
  <c r="S145" i="1"/>
  <c r="T145" i="1" s="1"/>
  <c r="K90" i="3" s="1"/>
  <c r="S146" i="1"/>
  <c r="T146" i="1" s="1"/>
  <c r="AA146" i="1" s="1"/>
  <c r="S147" i="1"/>
  <c r="T147" i="1" s="1"/>
  <c r="K550" i="3" s="1"/>
  <c r="S148" i="1"/>
  <c r="T148" i="1" s="1"/>
  <c r="K104" i="3" s="1"/>
  <c r="S149" i="1"/>
  <c r="T149" i="1" s="1"/>
  <c r="K103" i="3" s="1"/>
  <c r="L150" i="1"/>
  <c r="S150" i="1"/>
  <c r="T150" i="1" s="1"/>
  <c r="AA150" i="1" s="1"/>
  <c r="L151" i="1"/>
  <c r="S151" i="1"/>
  <c r="T151" i="1" s="1"/>
  <c r="AA151" i="1" s="1"/>
  <c r="S152" i="1"/>
  <c r="T152" i="1" s="1"/>
  <c r="AA152" i="1" s="1"/>
  <c r="L153" i="1"/>
  <c r="S153" i="1"/>
  <c r="T153" i="1" s="1"/>
  <c r="AA153" i="1" s="1"/>
  <c r="S154" i="1"/>
  <c r="T154" i="1" s="1"/>
  <c r="AA154" i="1" s="1"/>
  <c r="L155" i="1"/>
  <c r="S155" i="1"/>
  <c r="T155" i="1" s="1"/>
  <c r="K102" i="3" s="1"/>
  <c r="L156" i="1"/>
  <c r="S156" i="1"/>
  <c r="T156" i="1" s="1"/>
  <c r="K551" i="3" s="1"/>
  <c r="S157" i="1"/>
  <c r="T157" i="1" s="1"/>
  <c r="AA157" i="1" s="1"/>
  <c r="S158" i="1"/>
  <c r="T158" i="1" s="1"/>
  <c r="K736" i="3" s="1"/>
  <c r="S159" i="1"/>
  <c r="T159" i="1" s="1"/>
  <c r="K101" i="3" s="1"/>
  <c r="S160" i="1"/>
  <c r="T160" i="1" s="1"/>
  <c r="AA160" i="1" s="1"/>
  <c r="S161" i="1"/>
  <c r="T161" i="1" s="1"/>
  <c r="AA161" i="1" s="1"/>
  <c r="L162" i="1"/>
  <c r="S162" i="1"/>
  <c r="T162" i="1" s="1"/>
  <c r="K611" i="3" s="1"/>
  <c r="L163" i="1"/>
  <c r="S163" i="1"/>
  <c r="T163" i="1" s="1"/>
  <c r="AA163" i="1" s="1"/>
  <c r="S164" i="1"/>
  <c r="T164" i="1" s="1"/>
  <c r="K554" i="3" s="1"/>
  <c r="L165" i="1"/>
  <c r="S165" i="1"/>
  <c r="T165" i="1" s="1"/>
  <c r="K174" i="3" s="1"/>
  <c r="S166" i="1"/>
  <c r="T166" i="1" s="1"/>
  <c r="K100" i="3" s="1"/>
  <c r="L167" i="1"/>
  <c r="S167" i="1"/>
  <c r="T167" i="1" s="1"/>
  <c r="K99" i="3" s="1"/>
  <c r="L168" i="1"/>
  <c r="S168" i="1"/>
  <c r="T168" i="1" s="1"/>
  <c r="K98" i="3" s="1"/>
  <c r="L169" i="1"/>
  <c r="S169" i="1"/>
  <c r="T169" i="1" s="1"/>
  <c r="K97" i="3" s="1"/>
  <c r="S170" i="1"/>
  <c r="T170" i="1" s="1"/>
  <c r="K175" i="3" s="1"/>
  <c r="S171" i="1"/>
  <c r="T171" i="1" s="1"/>
  <c r="AA171" i="1" s="1"/>
  <c r="S172" i="1"/>
  <c r="T172" i="1" s="1"/>
  <c r="K96" i="3" s="1"/>
  <c r="S173" i="1"/>
  <c r="T173" i="1" s="1"/>
  <c r="K94" i="3" s="1"/>
  <c r="L174" i="1"/>
  <c r="S174" i="1"/>
  <c r="T174" i="1" s="1"/>
  <c r="K95" i="3" s="1"/>
  <c r="L175" i="1"/>
  <c r="S175" i="1"/>
  <c r="T175" i="1" s="1"/>
  <c r="AA175" i="1" s="1"/>
  <c r="S176" i="1"/>
  <c r="T176" i="1" s="1"/>
  <c r="K93" i="3" s="1"/>
  <c r="L177" i="1"/>
  <c r="S177" i="1"/>
  <c r="T177" i="1" s="1"/>
  <c r="K748" i="3" s="1"/>
  <c r="S178" i="1"/>
  <c r="T178" i="1" s="1"/>
  <c r="K91" i="3" s="1"/>
  <c r="S179" i="1"/>
  <c r="T179" i="1" s="1"/>
  <c r="K390" i="3" s="1"/>
  <c r="L180" i="1"/>
  <c r="S180" i="1"/>
  <c r="T180" i="1" s="1"/>
  <c r="AA180" i="1" s="1"/>
  <c r="S181" i="1"/>
  <c r="T181" i="1" s="1"/>
  <c r="AA181" i="1" s="1"/>
  <c r="S182" i="1"/>
  <c r="T182" i="1" s="1"/>
  <c r="K499" i="3" s="1"/>
  <c r="S183" i="1"/>
  <c r="T183" i="1" s="1"/>
  <c r="K350" i="3" s="1"/>
  <c r="S184" i="1"/>
  <c r="T184" i="1" s="1"/>
  <c r="K456" i="3" s="1"/>
  <c r="S185" i="1"/>
  <c r="T185" i="1" s="1"/>
  <c r="AA185" i="1" s="1"/>
  <c r="L186" i="1"/>
  <c r="S186" i="1"/>
  <c r="T186" i="1" s="1"/>
  <c r="K400" i="3" s="1"/>
  <c r="L187" i="1"/>
  <c r="S187" i="1"/>
  <c r="T187" i="1" s="1"/>
  <c r="K34" i="3" s="1"/>
  <c r="S188" i="1"/>
  <c r="T188" i="1" s="1"/>
  <c r="K25" i="3" s="1"/>
  <c r="L189" i="1"/>
  <c r="S189" i="1"/>
  <c r="T189" i="1" s="1"/>
  <c r="K26" i="3" s="1"/>
  <c r="S190" i="1"/>
  <c r="T190" i="1" s="1"/>
  <c r="K269" i="3" s="1"/>
  <c r="S191" i="1"/>
  <c r="T191" i="1" s="1"/>
  <c r="K27" i="3" s="1"/>
  <c r="L192" i="1"/>
  <c r="S192" i="1"/>
  <c r="T192" i="1" s="1"/>
  <c r="K28" i="3" s="1"/>
  <c r="S193" i="1"/>
  <c r="T193" i="1" s="1"/>
  <c r="K29" i="3" s="1"/>
  <c r="S194" i="1"/>
  <c r="T194" i="1" s="1"/>
  <c r="K519" i="3" s="1"/>
  <c r="S195" i="1"/>
  <c r="T195" i="1" s="1"/>
  <c r="K397" i="3" s="1"/>
  <c r="S196" i="1"/>
  <c r="T196" i="1" s="1"/>
  <c r="K197" i="3" s="1"/>
  <c r="S197" i="1"/>
  <c r="T197" i="1" s="1"/>
  <c r="K415" i="3" s="1"/>
  <c r="L198" i="1"/>
  <c r="S198" i="1"/>
  <c r="T198" i="1" s="1"/>
  <c r="K149" i="3" s="1"/>
  <c r="L199" i="1"/>
  <c r="S199" i="1"/>
  <c r="T199" i="1" s="1"/>
  <c r="AA199" i="1" s="1"/>
  <c r="S200" i="1"/>
  <c r="T200" i="1" s="1"/>
  <c r="K196" i="3" s="1"/>
  <c r="L201" i="1"/>
  <c r="S201" i="1"/>
  <c r="T201" i="1" s="1"/>
  <c r="AA201" i="1" s="1"/>
  <c r="S202" i="1"/>
  <c r="T202" i="1" s="1"/>
  <c r="AA202" i="1" s="1"/>
  <c r="S203" i="1"/>
  <c r="T203" i="1" s="1"/>
  <c r="K583" i="3" s="1"/>
  <c r="L204" i="1"/>
  <c r="S204" i="1"/>
  <c r="T204" i="1" s="1"/>
  <c r="K555" i="3" s="1"/>
  <c r="S205" i="1"/>
  <c r="T205" i="1" s="1"/>
  <c r="K235" i="3" s="1"/>
  <c r="S206" i="1"/>
  <c r="T206" i="1" s="1"/>
  <c r="K30" i="3" s="1"/>
  <c r="S207" i="1"/>
  <c r="T207" i="1" s="1"/>
  <c r="K482" i="3" s="1"/>
  <c r="S208" i="1"/>
  <c r="T208" i="1" s="1"/>
  <c r="K32" i="3" s="1"/>
  <c r="S209" i="1"/>
  <c r="T209" i="1" s="1"/>
  <c r="AA209" i="1" s="1"/>
  <c r="L210" i="1"/>
  <c r="S210" i="1"/>
  <c r="T210" i="1" s="1"/>
  <c r="K389" i="3" s="1"/>
  <c r="L211" i="1"/>
  <c r="S211" i="1"/>
  <c r="T211" i="1" s="1"/>
  <c r="K359" i="3" s="1"/>
  <c r="S212" i="1"/>
  <c r="T212" i="1" s="1"/>
  <c r="AA212" i="1" s="1"/>
  <c r="L213" i="1"/>
  <c r="S213" i="1"/>
  <c r="T213" i="1" s="1"/>
  <c r="K35" i="3" s="1"/>
  <c r="S214" i="1"/>
  <c r="T214" i="1" s="1"/>
  <c r="K36" i="3" s="1"/>
  <c r="L215" i="1"/>
  <c r="S215" i="1"/>
  <c r="T215" i="1" s="1"/>
  <c r="K388" i="3" s="1"/>
  <c r="L216" i="1"/>
  <c r="S216" i="1"/>
  <c r="T216" i="1" s="1"/>
  <c r="AA216" i="1" s="1"/>
  <c r="S217" i="1"/>
  <c r="T217" i="1" s="1"/>
  <c r="AA217" i="1" s="1"/>
  <c r="S218" i="1"/>
  <c r="T218" i="1" s="1"/>
  <c r="AA218" i="1" s="1"/>
  <c r="S219" i="1"/>
  <c r="T219" i="1" s="1"/>
  <c r="AA219" i="1" s="1"/>
  <c r="S220" i="1"/>
  <c r="T220" i="1" s="1"/>
  <c r="K37" i="3" s="1"/>
  <c r="S221" i="1"/>
  <c r="T221" i="1" s="1"/>
  <c r="K38" i="3" s="1"/>
  <c r="L222" i="1"/>
  <c r="S222" i="1"/>
  <c r="T222" i="1" s="1"/>
  <c r="AA222" i="1" s="1"/>
  <c r="L223" i="1"/>
  <c r="S223" i="1"/>
  <c r="T223" i="1" s="1"/>
  <c r="K584" i="3" s="1"/>
  <c r="S224" i="1"/>
  <c r="T224" i="1" s="1"/>
  <c r="K708" i="3" s="1"/>
  <c r="L225" i="1"/>
  <c r="S225" i="1"/>
  <c r="T225" i="1" s="1"/>
  <c r="AA225" i="1" s="1"/>
  <c r="S226" i="1"/>
  <c r="T226" i="1" s="1"/>
  <c r="K264" i="3" s="1"/>
  <c r="L227" i="1"/>
  <c r="S227" i="1"/>
  <c r="T227" i="1" s="1"/>
  <c r="K39" i="3" s="1"/>
  <c r="L228" i="1"/>
  <c r="S228" i="1"/>
  <c r="T228" i="1" s="1"/>
  <c r="K41" i="3" s="1"/>
  <c r="S229" i="1"/>
  <c r="T229" i="1" s="1"/>
  <c r="AA229" i="1" s="1"/>
  <c r="S230" i="1"/>
  <c r="T230" i="1" s="1"/>
  <c r="K42" i="3" s="1"/>
  <c r="S231" i="1"/>
  <c r="T231" i="1" s="1"/>
  <c r="AA231" i="1" s="1"/>
  <c r="S232" i="1"/>
  <c r="T232" i="1" s="1"/>
  <c r="K87" i="3" s="1"/>
  <c r="S233" i="1"/>
  <c r="T233" i="1" s="1"/>
  <c r="AA233" i="1" s="1"/>
  <c r="L234" i="1"/>
  <c r="S234" i="1"/>
  <c r="T234" i="1" s="1"/>
  <c r="K43" i="3" s="1"/>
  <c r="L235" i="1"/>
  <c r="S235" i="1"/>
  <c r="T235" i="1" s="1"/>
  <c r="K219" i="3" s="1"/>
  <c r="S236" i="1"/>
  <c r="T236" i="1" s="1"/>
  <c r="AA236" i="1" s="1"/>
  <c r="L237" i="1"/>
  <c r="S237" i="1"/>
  <c r="T237" i="1" s="1"/>
  <c r="K45" i="3" s="1"/>
  <c r="S238" i="1"/>
  <c r="T238" i="1" s="1"/>
  <c r="K394" i="3" s="1"/>
  <c r="S239" i="1"/>
  <c r="T239" i="1" s="1"/>
  <c r="AA239" i="1" s="1"/>
  <c r="L240" i="1"/>
  <c r="S240" i="1"/>
  <c r="T240" i="1" s="1"/>
  <c r="K556" i="3" s="1"/>
  <c r="S241" i="1"/>
  <c r="T241" i="1" s="1"/>
  <c r="K585" i="3" s="1"/>
  <c r="S242" i="1"/>
  <c r="T242" i="1" s="1"/>
  <c r="K701" i="3" s="1"/>
  <c r="S243" i="1"/>
  <c r="T243" i="1" s="1"/>
  <c r="K507" i="3" s="1"/>
  <c r="S244" i="1"/>
  <c r="T244" i="1" s="1"/>
  <c r="AA244" i="1" s="1"/>
  <c r="S245" i="1"/>
  <c r="T245" i="1" s="1"/>
  <c r="K512" i="3" s="1"/>
  <c r="L246" i="1"/>
  <c r="S246" i="1"/>
  <c r="T246" i="1" s="1"/>
  <c r="K700" i="3" s="1"/>
  <c r="S247" i="1"/>
  <c r="T247" i="1" s="1"/>
  <c r="AA247" i="1" s="1"/>
  <c r="S248" i="1"/>
  <c r="T248" i="1" s="1"/>
  <c r="K46" i="3" s="1"/>
  <c r="L249" i="1"/>
  <c r="S249" i="1"/>
  <c r="T249" i="1" s="1"/>
  <c r="K47" i="3" s="1"/>
  <c r="S250" i="1"/>
  <c r="T250" i="1" s="1"/>
  <c r="K48" i="3" s="1"/>
  <c r="S251" i="1"/>
  <c r="T251" i="1" s="1"/>
  <c r="K434" i="3" s="1"/>
  <c r="L252" i="1"/>
  <c r="S252" i="1"/>
  <c r="T252" i="1" s="1"/>
  <c r="K147" i="3" s="1"/>
  <c r="S253" i="1"/>
  <c r="T253" i="1" s="1"/>
  <c r="K668" i="3" s="1"/>
  <c r="S254" i="1"/>
  <c r="T254" i="1" s="1"/>
  <c r="K49" i="3" s="1"/>
  <c r="S255" i="1"/>
  <c r="T255" i="1" s="1"/>
  <c r="K50" i="3" s="1"/>
  <c r="S256" i="1"/>
  <c r="T256" i="1" s="1"/>
  <c r="AA256" i="1" s="1"/>
  <c r="S257" i="1"/>
  <c r="T257" i="1" s="1"/>
  <c r="AA257" i="1" s="1"/>
  <c r="L258" i="1"/>
  <c r="S258" i="1"/>
  <c r="T258" i="1" s="1"/>
  <c r="K251" i="3" s="1"/>
  <c r="S259" i="1"/>
  <c r="T259" i="1" s="1"/>
  <c r="K502" i="3" s="1"/>
  <c r="S260" i="1"/>
  <c r="T260" i="1" s="1"/>
  <c r="K51" i="3" s="1"/>
  <c r="L261" i="1"/>
  <c r="S261" i="1"/>
  <c r="T261" i="1" s="1"/>
  <c r="K52" i="3" s="1"/>
  <c r="S262" i="1"/>
  <c r="T262" i="1" s="1"/>
  <c r="K86" i="3" s="1"/>
  <c r="L263" i="1"/>
  <c r="S263" i="1"/>
  <c r="T263" i="1" s="1"/>
  <c r="K85" i="3" s="1"/>
  <c r="L264" i="1"/>
  <c r="S264" i="1"/>
  <c r="T264" i="1" s="1"/>
  <c r="K84" i="3" s="1"/>
  <c r="S265" i="1"/>
  <c r="T265" i="1" s="1"/>
  <c r="K83" i="3" s="1"/>
  <c r="S266" i="1"/>
  <c r="T266" i="1" s="1"/>
  <c r="K126" i="3" s="1"/>
  <c r="S267" i="1"/>
  <c r="T267" i="1" s="1"/>
  <c r="K108" i="3" s="1"/>
  <c r="S268" i="1"/>
  <c r="T268" i="1" s="1"/>
  <c r="K110" i="3" s="1"/>
  <c r="S269" i="1"/>
  <c r="T269" i="1" s="1"/>
  <c r="K109" i="3" s="1"/>
  <c r="L270" i="1"/>
  <c r="S270" i="1"/>
  <c r="T270" i="1" s="1"/>
  <c r="K176" i="3" s="1"/>
  <c r="S271" i="1"/>
  <c r="T271" i="1" s="1"/>
  <c r="K557" i="3" s="1"/>
  <c r="S272" i="1"/>
  <c r="T272" i="1" s="1"/>
  <c r="K125" i="3" s="1"/>
  <c r="L273" i="1"/>
  <c r="S273" i="1"/>
  <c r="T273" i="1" s="1"/>
  <c r="K112" i="3" s="1"/>
  <c r="S274" i="1"/>
  <c r="T274" i="1" s="1"/>
  <c r="K113" i="3" s="1"/>
  <c r="L275" i="1"/>
  <c r="S275" i="1"/>
  <c r="T275" i="1" s="1"/>
  <c r="AA275" i="1" s="1"/>
  <c r="L276" i="1"/>
  <c r="S276" i="1"/>
  <c r="T276" i="1" s="1"/>
  <c r="K558" i="3" s="1"/>
  <c r="S277" i="1"/>
  <c r="T277" i="1" s="1"/>
  <c r="AA277" i="1" s="1"/>
  <c r="S278" i="1"/>
  <c r="T278" i="1" s="1"/>
  <c r="K532" i="3" s="1"/>
  <c r="S279" i="1"/>
  <c r="T279" i="1" s="1"/>
  <c r="K533" i="3" s="1"/>
  <c r="S280" i="1"/>
  <c r="T280" i="1" s="1"/>
  <c r="AA280" i="1" s="1"/>
  <c r="S281" i="1"/>
  <c r="T281" i="1" s="1"/>
  <c r="K130" i="3" s="1"/>
  <c r="L282" i="1"/>
  <c r="S282" i="1"/>
  <c r="T282" i="1" s="1"/>
  <c r="AA282" i="1" s="1"/>
  <c r="S283" i="1"/>
  <c r="T283" i="1" s="1"/>
  <c r="K444" i="3" s="1"/>
  <c r="S284" i="1"/>
  <c r="T284" i="1" s="1"/>
  <c r="K73" i="3" s="1"/>
  <c r="L285" i="1"/>
  <c r="S285" i="1"/>
  <c r="T285" i="1" s="1"/>
  <c r="AA285" i="1" s="1"/>
  <c r="S286" i="1"/>
  <c r="T286" i="1" s="1"/>
  <c r="K79" i="3" s="1"/>
  <c r="S287" i="1"/>
  <c r="T287" i="1" s="1"/>
  <c r="K78" i="3" s="1"/>
  <c r="L288" i="1"/>
  <c r="S288" i="1"/>
  <c r="T288" i="1" s="1"/>
  <c r="K369" i="3" s="1"/>
  <c r="S289" i="1"/>
  <c r="T289" i="1" s="1"/>
  <c r="K393" i="3" s="1"/>
  <c r="S290" i="1"/>
  <c r="T290" i="1" s="1"/>
  <c r="K105" i="3" s="1"/>
  <c r="S291" i="1"/>
  <c r="T291" i="1" s="1"/>
  <c r="K136" i="3" s="1"/>
  <c r="S292" i="1"/>
  <c r="T292" i="1" s="1"/>
  <c r="K75" i="3" s="1"/>
  <c r="S293" i="1"/>
  <c r="T293" i="1" s="1"/>
  <c r="K76" i="3" s="1"/>
  <c r="L294" i="1"/>
  <c r="S294" i="1"/>
  <c r="T294" i="1" s="1"/>
  <c r="K129" i="3" s="1"/>
  <c r="S295" i="1"/>
  <c r="T295" i="1" s="1"/>
  <c r="K586" i="3" s="1"/>
  <c r="S296" i="1"/>
  <c r="T296" i="1" s="1"/>
  <c r="AA296" i="1" s="1"/>
  <c r="L297" i="1"/>
  <c r="S297" i="1"/>
  <c r="T297" i="1" s="1"/>
  <c r="AA297" i="1" s="1"/>
  <c r="S298" i="1"/>
  <c r="T298" i="1" s="1"/>
  <c r="K68" i="3" s="1"/>
  <c r="S299" i="1"/>
  <c r="T299" i="1" s="1"/>
  <c r="K440" i="3" s="1"/>
  <c r="L300" i="1"/>
  <c r="S300" i="1"/>
  <c r="T300" i="1" s="1"/>
  <c r="K442" i="3" s="1"/>
  <c r="S301" i="1"/>
  <c r="T301" i="1" s="1"/>
  <c r="AA301" i="1" s="1"/>
  <c r="S302" i="1"/>
  <c r="T302" i="1" s="1"/>
  <c r="K63" i="3" s="1"/>
  <c r="S303" i="1"/>
  <c r="T303" i="1" s="1"/>
  <c r="K439" i="3" s="1"/>
  <c r="S304" i="1"/>
  <c r="T304" i="1" s="1"/>
  <c r="K386" i="3" s="1"/>
  <c r="S305" i="1"/>
  <c r="T305" i="1" s="1"/>
  <c r="K62" i="3" s="1"/>
  <c r="L306" i="1"/>
  <c r="S306" i="1"/>
  <c r="T306" i="1" s="1"/>
  <c r="K566" i="3" s="1"/>
  <c r="S307" i="1"/>
  <c r="T307" i="1" s="1"/>
  <c r="K633" i="3" s="1"/>
  <c r="S308" i="1"/>
  <c r="T308" i="1" s="1"/>
  <c r="K567" i="3" s="1"/>
  <c r="L309" i="1"/>
  <c r="S309" i="1"/>
  <c r="T309" i="1" s="1"/>
  <c r="K58" i="3" s="1"/>
  <c r="S310" i="1"/>
  <c r="T310" i="1" s="1"/>
  <c r="K57" i="3" s="1"/>
  <c r="L311" i="1"/>
  <c r="S311" i="1"/>
  <c r="T311" i="1" s="1"/>
  <c r="K56" i="3" s="1"/>
  <c r="L312" i="1"/>
  <c r="S312" i="1"/>
  <c r="T312" i="1" s="1"/>
  <c r="K55" i="3" s="1"/>
  <c r="S313" i="1"/>
  <c r="T313" i="1" s="1"/>
  <c r="K53" i="3" s="1"/>
  <c r="S314" i="1"/>
  <c r="T314" i="1" s="1"/>
  <c r="K54" i="3" s="1"/>
  <c r="S315" i="1"/>
  <c r="T315" i="1" s="1"/>
  <c r="AA315" i="1" s="1"/>
  <c r="S316" i="1"/>
  <c r="T316" i="1" s="1"/>
  <c r="AA316" i="1" s="1"/>
  <c r="S317" i="1"/>
  <c r="T317" i="1" s="1"/>
  <c r="AA317" i="1" s="1"/>
  <c r="L318" i="1"/>
  <c r="S318" i="1"/>
  <c r="T318" i="1" s="1"/>
  <c r="K114" i="3" s="1"/>
  <c r="S319" i="1"/>
  <c r="T319" i="1" s="1"/>
  <c r="K115" i="3" s="1"/>
  <c r="S320" i="1"/>
  <c r="T320" i="1" s="1"/>
  <c r="K116" i="3" s="1"/>
  <c r="L321" i="1"/>
  <c r="S321" i="1"/>
  <c r="T321" i="1" s="1"/>
  <c r="AA321" i="1" s="1"/>
  <c r="S322" i="1"/>
  <c r="T322" i="1" s="1"/>
  <c r="K559" i="3" s="1"/>
  <c r="S323" i="1"/>
  <c r="T323" i="1" s="1"/>
  <c r="K80" i="3" s="1"/>
  <c r="L324" i="1"/>
  <c r="S324" i="1"/>
  <c r="T324" i="1" s="1"/>
  <c r="AA324" i="1" s="1"/>
  <c r="S325" i="1"/>
  <c r="T325" i="1" s="1"/>
  <c r="AA325" i="1" s="1"/>
  <c r="S326" i="1"/>
  <c r="T326" i="1" s="1"/>
  <c r="K81" i="3" s="1"/>
  <c r="S327" i="1"/>
  <c r="T327" i="1" s="1"/>
  <c r="K82" i="3" s="1"/>
  <c r="S328" i="1"/>
  <c r="T328" i="1" s="1"/>
  <c r="K107" i="3" s="1"/>
  <c r="S329" i="1"/>
  <c r="T329" i="1" s="1"/>
  <c r="AA329" i="1" s="1"/>
  <c r="L330" i="1"/>
  <c r="S330" i="1"/>
  <c r="T330" i="1" s="1"/>
  <c r="AA330" i="1" s="1"/>
  <c r="S331" i="1"/>
  <c r="T331" i="1" s="1"/>
  <c r="K431" i="3" s="1"/>
  <c r="S332" i="1"/>
  <c r="T332" i="1" s="1"/>
  <c r="K449" i="3" s="1"/>
  <c r="L333" i="1"/>
  <c r="S333" i="1"/>
  <c r="T333" i="1" s="1"/>
  <c r="K448" i="3" s="1"/>
  <c r="S334" i="1"/>
  <c r="T334" i="1" s="1"/>
  <c r="K454" i="3" s="1"/>
  <c r="L335" i="1"/>
  <c r="S335" i="1"/>
  <c r="T335" i="1" s="1"/>
  <c r="AA335" i="1" s="1"/>
  <c r="L336" i="1"/>
  <c r="S336" i="1"/>
  <c r="T336" i="1" s="1"/>
  <c r="K543" i="3" s="1"/>
  <c r="S337" i="1"/>
  <c r="T337" i="1" s="1"/>
  <c r="AA337" i="1" s="1"/>
  <c r="S338" i="1"/>
  <c r="T338" i="1" s="1"/>
  <c r="K306" i="3" s="1"/>
  <c r="S339" i="1"/>
  <c r="T339" i="1" s="1"/>
  <c r="AA339" i="1" s="1"/>
  <c r="S340" i="1"/>
  <c r="T340" i="1" s="1"/>
  <c r="AA340" i="1" s="1"/>
  <c r="S341" i="1"/>
  <c r="T341" i="1" s="1"/>
  <c r="AA341" i="1" s="1"/>
  <c r="L342" i="1"/>
  <c r="S342" i="1"/>
  <c r="T342" i="1" s="1"/>
  <c r="AA342" i="1" s="1"/>
  <c r="S343" i="1"/>
  <c r="T343" i="1" s="1"/>
  <c r="K455" i="3" s="1"/>
  <c r="S344" i="1"/>
  <c r="T344" i="1" s="1"/>
  <c r="K132" i="3" s="1"/>
  <c r="L345" i="1"/>
  <c r="S345" i="1"/>
  <c r="T345" i="1" s="1"/>
  <c r="K569" i="3" s="1"/>
  <c r="S347" i="1"/>
  <c r="T347" i="1" s="1"/>
  <c r="AA347" i="1" s="1"/>
  <c r="L348" i="1"/>
  <c r="S348" i="1"/>
  <c r="T348" i="1" s="1"/>
  <c r="K177" i="3" s="1"/>
  <c r="S349" i="1"/>
  <c r="T349" i="1" s="1"/>
  <c r="K276" i="3" s="1"/>
  <c r="S350" i="1"/>
  <c r="T350" i="1" s="1"/>
  <c r="K376" i="3" s="1"/>
  <c r="S351" i="1"/>
  <c r="T351" i="1" s="1"/>
  <c r="K377" i="3" s="1"/>
  <c r="S352" i="1"/>
  <c r="T352" i="1" s="1"/>
  <c r="K588" i="3" s="1"/>
  <c r="S353" i="1"/>
  <c r="T353" i="1" s="1"/>
  <c r="K436" i="3" s="1"/>
  <c r="L354" i="1"/>
  <c r="S354" i="1"/>
  <c r="T354" i="1" s="1"/>
  <c r="AA354" i="1" s="1"/>
  <c r="S355" i="1"/>
  <c r="T355" i="1" s="1"/>
  <c r="AA355" i="1" s="1"/>
  <c r="S356" i="1"/>
  <c r="T356" i="1" s="1"/>
  <c r="AA356" i="1" s="1"/>
  <c r="L357" i="1"/>
  <c r="S357" i="1"/>
  <c r="T357" i="1" s="1"/>
  <c r="K605" i="3" s="1"/>
  <c r="S358" i="1"/>
  <c r="T358" i="1" s="1"/>
  <c r="K672" i="3" s="1"/>
  <c r="S359" i="1"/>
  <c r="T359" i="1" s="1"/>
  <c r="K483" i="3" s="1"/>
  <c r="L360" i="1"/>
  <c r="S360" i="1"/>
  <c r="T360" i="1" s="1"/>
  <c r="K303" i="3" s="1"/>
  <c r="S361" i="1"/>
  <c r="T361" i="1" s="1"/>
  <c r="AA361" i="1" s="1"/>
  <c r="S362" i="1"/>
  <c r="T362" i="1" s="1"/>
  <c r="AA362" i="1" s="1"/>
  <c r="S363" i="1"/>
  <c r="T363" i="1" s="1"/>
  <c r="AA363" i="1" s="1"/>
  <c r="S364" i="1"/>
  <c r="T364" i="1" s="1"/>
  <c r="AA364" i="1" s="1"/>
  <c r="S365" i="1"/>
  <c r="T365" i="1" s="1"/>
  <c r="AA365" i="1" s="1"/>
  <c r="L366" i="1"/>
  <c r="S366" i="1"/>
  <c r="T366" i="1" s="1"/>
  <c r="K182" i="3" s="1"/>
  <c r="S367" i="1"/>
  <c r="T367" i="1" s="1"/>
  <c r="AA367" i="1" s="1"/>
  <c r="L368" i="1"/>
  <c r="S368" i="1"/>
  <c r="T368" i="1" s="1"/>
  <c r="AA368" i="1" s="1"/>
  <c r="S369" i="1"/>
  <c r="T369" i="1" s="1"/>
  <c r="K491" i="3" s="1"/>
  <c r="L370" i="1"/>
  <c r="S370" i="1"/>
  <c r="T370" i="1" s="1"/>
  <c r="AA370" i="1" s="1"/>
  <c r="S371" i="1"/>
  <c r="T371" i="1" s="1"/>
  <c r="AA371" i="1" s="1"/>
  <c r="S372" i="1"/>
  <c r="T372" i="1" s="1"/>
  <c r="AA372" i="1" s="1"/>
  <c r="L373" i="1"/>
  <c r="S373" i="1"/>
  <c r="T373" i="1" s="1"/>
  <c r="K542" i="3" s="1"/>
  <c r="S374" i="1"/>
  <c r="T374" i="1" s="1"/>
  <c r="AA374" i="1" s="1"/>
  <c r="S375" i="1"/>
  <c r="T375" i="1" s="1"/>
  <c r="AA375" i="1" s="1"/>
  <c r="S376" i="1"/>
  <c r="T376" i="1" s="1"/>
  <c r="K570" i="3" s="1"/>
  <c r="S377" i="1"/>
  <c r="T377" i="1" s="1"/>
  <c r="AA377" i="1" s="1"/>
  <c r="S378" i="1"/>
  <c r="T378" i="1" s="1"/>
  <c r="K385" i="3" s="1"/>
  <c r="L379" i="1"/>
  <c r="S379" i="1"/>
  <c r="T379" i="1" s="1"/>
  <c r="K348" i="3" s="1"/>
  <c r="S380" i="1"/>
  <c r="T380" i="1" s="1"/>
  <c r="AA380" i="1" s="1"/>
  <c r="S381" i="1"/>
  <c r="T381" i="1" s="1"/>
  <c r="AA381" i="1" s="1"/>
  <c r="L382" i="1"/>
  <c r="S382" i="1"/>
  <c r="T382" i="1" s="1"/>
  <c r="K437" i="3" s="1"/>
  <c r="S383" i="1"/>
  <c r="T383" i="1" s="1"/>
  <c r="AA383" i="1" s="1"/>
  <c r="S384" i="1"/>
  <c r="T384" i="1" s="1"/>
  <c r="K260" i="3" s="1"/>
  <c r="L385" i="1"/>
  <c r="S385" i="1"/>
  <c r="T385" i="1" s="1"/>
  <c r="K713" i="3" s="1"/>
  <c r="S386" i="1"/>
  <c r="T386" i="1" s="1"/>
  <c r="AA386" i="1" s="1"/>
  <c r="S387" i="1"/>
  <c r="T387" i="1" s="1"/>
  <c r="AA387" i="1" s="1"/>
  <c r="S388" i="1"/>
  <c r="T388" i="1" s="1"/>
  <c r="AA388" i="1" s="1"/>
  <c r="S389" i="1"/>
  <c r="T389" i="1" s="1"/>
  <c r="AA389" i="1" s="1"/>
  <c r="S390" i="1"/>
  <c r="T390" i="1" s="1"/>
  <c r="AA390" i="1" s="1"/>
  <c r="L391" i="1"/>
  <c r="S391" i="1"/>
  <c r="T391" i="1" s="1"/>
  <c r="AA391" i="1" s="1"/>
  <c r="S392" i="1"/>
  <c r="T392" i="1" s="1"/>
  <c r="AA392" i="1" s="1"/>
  <c r="L393" i="1"/>
  <c r="S393" i="1"/>
  <c r="T393" i="1" s="1"/>
  <c r="AA393" i="1" s="1"/>
  <c r="S394" i="1"/>
  <c r="T394" i="1" s="1"/>
  <c r="AA394" i="1" s="1"/>
  <c r="L395" i="1"/>
  <c r="S395" i="1"/>
  <c r="T395" i="1" s="1"/>
  <c r="K589" i="3" s="1"/>
  <c r="S396" i="1"/>
  <c r="T396" i="1" s="1"/>
  <c r="K590" i="3" s="1"/>
  <c r="S397" i="1"/>
  <c r="T397" i="1" s="1"/>
  <c r="AA397" i="1" s="1"/>
  <c r="L398" i="1"/>
  <c r="S398" i="1"/>
  <c r="T398" i="1" s="1"/>
  <c r="K302" i="3" s="1"/>
  <c r="S399" i="1"/>
  <c r="T399" i="1" s="1"/>
  <c r="K544" i="3" s="1"/>
  <c r="S400" i="1"/>
  <c r="T400" i="1" s="1"/>
  <c r="AA400" i="1" s="1"/>
  <c r="S401" i="1"/>
  <c r="T401" i="1" s="1"/>
  <c r="AA401" i="1" s="1"/>
  <c r="S402" i="1"/>
  <c r="T402" i="1" s="1"/>
  <c r="AA402" i="1" s="1"/>
  <c r="S403" i="1"/>
  <c r="T403" i="1" s="1"/>
  <c r="K503" i="3" s="1"/>
  <c r="L404" i="1"/>
  <c r="S404" i="1"/>
  <c r="T404" i="1" s="1"/>
  <c r="K462" i="3" s="1"/>
  <c r="L405" i="1"/>
  <c r="S405" i="1"/>
  <c r="T405" i="1" s="1"/>
  <c r="AA405" i="1" s="1"/>
  <c r="S406" i="1"/>
  <c r="T406" i="1" s="1"/>
  <c r="AA406" i="1" s="1"/>
  <c r="L407" i="1"/>
  <c r="S407" i="1"/>
  <c r="T407" i="1" s="1"/>
  <c r="K288" i="3" s="1"/>
  <c r="S408" i="1"/>
  <c r="T408" i="1" s="1"/>
  <c r="AA408" i="1" s="1"/>
  <c r="S409" i="1"/>
  <c r="T409" i="1" s="1"/>
  <c r="AA409" i="1" s="1"/>
  <c r="L410" i="1"/>
  <c r="S410" i="1"/>
  <c r="T410" i="1" s="1"/>
  <c r="K714" i="3" s="1"/>
  <c r="S411" i="1"/>
  <c r="T411" i="1" s="1"/>
  <c r="AA411" i="1" s="1"/>
  <c r="S412" i="1"/>
  <c r="T412" i="1" s="1"/>
  <c r="K430" i="3" s="1"/>
  <c r="S413" i="1"/>
  <c r="T413" i="1" s="1"/>
  <c r="AA413" i="1" s="1"/>
  <c r="S414" i="1"/>
  <c r="T414" i="1" s="1"/>
  <c r="AA414" i="1" s="1"/>
  <c r="S415" i="1"/>
  <c r="T415" i="1" s="1"/>
  <c r="AA415" i="1" s="1"/>
  <c r="L416" i="1"/>
  <c r="S416" i="1"/>
  <c r="T416" i="1" s="1"/>
  <c r="K253" i="3" s="1"/>
  <c r="L417" i="1"/>
  <c r="S417" i="1"/>
  <c r="T417" i="1" s="1"/>
  <c r="K254" i="3" s="1"/>
  <c r="S418" i="1"/>
  <c r="T418" i="1" s="1"/>
  <c r="K384" i="3" s="1"/>
  <c r="L419" i="1"/>
  <c r="S419" i="1"/>
  <c r="T419" i="1" s="1"/>
  <c r="AA419" i="1" s="1"/>
  <c r="S420" i="1"/>
  <c r="T420" i="1" s="1"/>
  <c r="AA420" i="1" s="1"/>
  <c r="S421" i="1"/>
  <c r="T421" i="1" s="1"/>
  <c r="K273" i="3" s="1"/>
  <c r="L422" i="1"/>
  <c r="S422" i="1"/>
  <c r="T422" i="1" s="1"/>
  <c r="K151" i="3" s="1"/>
  <c r="S423" i="1"/>
  <c r="T423" i="1" s="1"/>
  <c r="K579" i="3" s="1"/>
  <c r="S424" i="1"/>
  <c r="T424" i="1" s="1"/>
  <c r="K529" i="3" s="1"/>
  <c r="S425" i="1"/>
  <c r="T425" i="1" s="1"/>
  <c r="K170" i="3" s="1"/>
  <c r="S426" i="1"/>
  <c r="T426" i="1" s="1"/>
  <c r="K310" i="3" s="1"/>
  <c r="S427" i="1"/>
  <c r="T427" i="1" s="1"/>
  <c r="K222" i="3" s="1"/>
  <c r="L428" i="1"/>
  <c r="S428" i="1"/>
  <c r="T428" i="1" s="1"/>
  <c r="AA428" i="1" s="1"/>
  <c r="L429" i="1"/>
  <c r="S429" i="1"/>
  <c r="T429" i="1" s="1"/>
  <c r="K615" i="3" s="1"/>
  <c r="S430" i="1"/>
  <c r="T430" i="1" s="1"/>
  <c r="K464" i="3" s="1"/>
  <c r="L431" i="1"/>
  <c r="S431" i="1"/>
  <c r="T431" i="1" s="1"/>
  <c r="K311" i="3" s="1"/>
  <c r="S432" i="1"/>
  <c r="T432" i="1" s="1"/>
  <c r="K328" i="3" s="1"/>
  <c r="S433" i="1"/>
  <c r="T433" i="1" s="1"/>
  <c r="K150" i="3" s="1"/>
  <c r="L434" i="1"/>
  <c r="S434" i="1"/>
  <c r="T434" i="1" s="1"/>
  <c r="K193" i="3" s="1"/>
  <c r="S435" i="1"/>
  <c r="T435" i="1" s="1"/>
  <c r="K322" i="3" s="1"/>
  <c r="S436" i="1"/>
  <c r="T436" i="1" s="1"/>
  <c r="K159" i="3" s="1"/>
  <c r="S437" i="1"/>
  <c r="T437" i="1" s="1"/>
  <c r="K563" i="3" s="1"/>
  <c r="S438" i="1"/>
  <c r="T438" i="1" s="1"/>
  <c r="K338" i="3" s="1"/>
  <c r="S439" i="1"/>
  <c r="T439" i="1" s="1"/>
  <c r="K375" i="3" s="1"/>
  <c r="L440" i="1"/>
  <c r="S440" i="1"/>
  <c r="T440" i="1" s="1"/>
  <c r="K194" i="3" s="1"/>
  <c r="L441" i="1"/>
  <c r="S441" i="1"/>
  <c r="T441" i="1" s="1"/>
  <c r="K399" i="3" s="1"/>
  <c r="S442" i="1"/>
  <c r="T442" i="1" s="1"/>
  <c r="K214" i="3" s="1"/>
  <c r="L443" i="1"/>
  <c r="S443" i="1"/>
  <c r="T443" i="1" s="1"/>
  <c r="AA443" i="1" s="1"/>
  <c r="L444" i="1"/>
  <c r="S444" i="1"/>
  <c r="T444" i="1" s="1"/>
  <c r="K435" i="3" s="1"/>
  <c r="L445" i="1"/>
  <c r="S445" i="1"/>
  <c r="T445" i="1" s="1"/>
  <c r="K592" i="3" s="1"/>
  <c r="S446" i="1"/>
  <c r="T446" i="1" s="1"/>
  <c r="AA446" i="1" s="1"/>
  <c r="S447" i="1"/>
  <c r="T447" i="1" s="1"/>
  <c r="K228" i="3" s="1"/>
  <c r="S448" i="1"/>
  <c r="T448" i="1" s="1"/>
  <c r="K711" i="3" s="1"/>
  <c r="S449" i="1"/>
  <c r="T449" i="1" s="1"/>
  <c r="AA449" i="1" s="1"/>
  <c r="S450" i="1"/>
  <c r="T450" i="1" s="1"/>
  <c r="K459" i="3" s="1"/>
  <c r="S451" i="1"/>
  <c r="T451" i="1" s="1"/>
  <c r="K166" i="3" s="1"/>
  <c r="S452" i="1"/>
  <c r="T452" i="1" s="1"/>
  <c r="K213" i="3" s="1"/>
  <c r="S453" i="1"/>
  <c r="T453" i="1" s="1"/>
  <c r="K564" i="3" s="1"/>
  <c r="L454" i="1"/>
  <c r="S454" i="1"/>
  <c r="T454" i="1" s="1"/>
  <c r="AA454" i="1" s="1"/>
  <c r="L455" i="1"/>
  <c r="S455" i="1"/>
  <c r="T455" i="1" s="1"/>
  <c r="K272" i="3" s="1"/>
  <c r="S456" i="1"/>
  <c r="T456" i="1" s="1"/>
  <c r="K309" i="3" s="1"/>
  <c r="L457" i="1"/>
  <c r="S457" i="1"/>
  <c r="T457" i="1" s="1"/>
  <c r="AA457" i="1" s="1"/>
  <c r="S458" i="1"/>
  <c r="T458" i="1" s="1"/>
  <c r="K246" i="3" s="1"/>
  <c r="S459" i="1"/>
  <c r="T459" i="1" s="1"/>
  <c r="K163" i="3" s="1"/>
  <c r="S460" i="1"/>
  <c r="T460" i="1" s="1"/>
  <c r="AA460" i="1" s="1"/>
  <c r="S461" i="1"/>
  <c r="T461" i="1" s="1"/>
  <c r="K266" i="3" s="1"/>
  <c r="S462" i="1"/>
  <c r="T462" i="1" s="1"/>
  <c r="K683" i="3" s="1"/>
  <c r="S463" i="1"/>
  <c r="T463" i="1" s="1"/>
  <c r="AA463" i="1" s="1"/>
  <c r="S464" i="1"/>
  <c r="T464" i="1" s="1"/>
  <c r="K561" i="3" s="1"/>
  <c r="S465" i="1"/>
  <c r="T465" i="1" s="1"/>
  <c r="K562" i="3" s="1"/>
  <c r="L466" i="1"/>
  <c r="S466" i="1"/>
  <c r="T466" i="1" s="1"/>
  <c r="AA466" i="1" s="1"/>
  <c r="S467" i="1"/>
  <c r="T467" i="1" s="1"/>
  <c r="K340" i="3" s="1"/>
  <c r="S468" i="1"/>
  <c r="T468" i="1" s="1"/>
  <c r="K92" i="3" s="1"/>
  <c r="L469" i="1"/>
  <c r="S469" i="1"/>
  <c r="T469" i="1" s="1"/>
  <c r="K247" i="3" s="1"/>
  <c r="S470" i="1"/>
  <c r="T470" i="1" s="1"/>
  <c r="K157" i="3" s="1"/>
  <c r="L471" i="1"/>
  <c r="S471" i="1"/>
  <c r="T471" i="1" s="1"/>
  <c r="K571" i="3" s="1"/>
  <c r="S472" i="1"/>
  <c r="T472" i="1" s="1"/>
  <c r="K165" i="3" s="1"/>
  <c r="S473" i="1"/>
  <c r="T473" i="1" s="1"/>
  <c r="K308" i="3" s="1"/>
  <c r="S474" i="1"/>
  <c r="T474" i="1" s="1"/>
  <c r="K167" i="3" s="1"/>
  <c r="S475" i="1"/>
  <c r="T475" i="1" s="1"/>
  <c r="AA475" i="1" s="1"/>
  <c r="S476" i="1"/>
  <c r="T476" i="1" s="1"/>
  <c r="K494" i="3" s="1"/>
  <c r="S477" i="1"/>
  <c r="T477" i="1" s="1"/>
  <c r="K577" i="3" s="1"/>
  <c r="L478" i="1"/>
  <c r="S478" i="1"/>
  <c r="T478" i="1" s="1"/>
  <c r="K560" i="3" s="1"/>
  <c r="L479" i="1"/>
  <c r="S479" i="1"/>
  <c r="T479" i="1" s="1"/>
  <c r="K209" i="3" s="1"/>
  <c r="S480" i="1"/>
  <c r="T480" i="1" s="1"/>
  <c r="AA480" i="1" s="1"/>
  <c r="L481" i="1"/>
  <c r="S481" i="1"/>
  <c r="T481" i="1" s="1"/>
  <c r="K154" i="3" s="1"/>
  <c r="S482" i="1"/>
  <c r="T482" i="1" s="1"/>
  <c r="K517" i="3" s="1"/>
  <c r="L483" i="1"/>
  <c r="S483" i="1"/>
  <c r="T483" i="1" s="1"/>
  <c r="K171" i="3" s="1"/>
  <c r="S484" i="1"/>
  <c r="T484" i="1" s="1"/>
  <c r="K153" i="3" s="1"/>
  <c r="S485" i="1"/>
  <c r="T485" i="1" s="1"/>
  <c r="K422" i="3" s="1"/>
  <c r="S486" i="1"/>
  <c r="T486" i="1" s="1"/>
  <c r="AA486" i="1" s="1"/>
  <c r="S487" i="1"/>
  <c r="T487" i="1" s="1"/>
  <c r="AA487" i="1" s="1"/>
  <c r="S488" i="1"/>
  <c r="T488" i="1" s="1"/>
  <c r="K465" i="3" s="1"/>
  <c r="S489" i="1"/>
  <c r="T489" i="1" s="1"/>
  <c r="K572" i="3" s="1"/>
  <c r="L490" i="1"/>
  <c r="S490" i="1"/>
  <c r="T490" i="1" s="1"/>
  <c r="K156" i="3" s="1"/>
  <c r="S491" i="1"/>
  <c r="T491" i="1" s="1"/>
  <c r="K619" i="3" s="1"/>
  <c r="S492" i="1"/>
  <c r="T492" i="1" s="1"/>
  <c r="K643" i="3" s="1"/>
  <c r="L493" i="1"/>
  <c r="S493" i="1"/>
  <c r="T493" i="1" s="1"/>
  <c r="K486" i="3" s="1"/>
  <c r="S494" i="1"/>
  <c r="T494" i="1" s="1"/>
  <c r="K155" i="3" s="1"/>
  <c r="S495" i="1"/>
  <c r="T495" i="1" s="1"/>
  <c r="K485" i="3" s="1"/>
  <c r="S496" i="1"/>
  <c r="T496" i="1" s="1"/>
  <c r="K275" i="3" s="1"/>
  <c r="S497" i="1"/>
  <c r="T497" i="1" s="1"/>
  <c r="K534" i="3" s="1"/>
  <c r="S498" i="1"/>
  <c r="T498" i="1" s="1"/>
  <c r="K184" i="3" s="1"/>
  <c r="S499" i="1"/>
  <c r="T499" i="1" s="1"/>
  <c r="K352" i="3" s="1"/>
  <c r="S500" i="1"/>
  <c r="T500" i="1" s="1"/>
  <c r="K595" i="3" s="1"/>
  <c r="S501" i="1"/>
  <c r="T501" i="1" s="1"/>
  <c r="K380" i="3" s="1"/>
  <c r="L502" i="1"/>
  <c r="S502" i="1"/>
  <c r="T502" i="1" s="1"/>
  <c r="K240" i="3" s="1"/>
  <c r="L503" i="1"/>
  <c r="S503" i="1"/>
  <c r="T503" i="1" s="1"/>
  <c r="K265" i="3" s="1"/>
  <c r="S504" i="1"/>
  <c r="T504" i="1" s="1"/>
  <c r="AA504" i="1" s="1"/>
  <c r="L505" i="1"/>
  <c r="S505" i="1"/>
  <c r="T505" i="1" s="1"/>
  <c r="K164" i="3" s="1"/>
  <c r="S506" i="1"/>
  <c r="T506" i="1" s="1"/>
  <c r="K232" i="3" s="1"/>
  <c r="S507" i="1"/>
  <c r="T507" i="1" s="1"/>
  <c r="K281" i="3" s="1"/>
  <c r="S508" i="1"/>
  <c r="T508" i="1" s="1"/>
  <c r="K496" i="3" s="1"/>
  <c r="S509" i="1"/>
  <c r="T509" i="1" s="1"/>
  <c r="K289" i="3" s="1"/>
  <c r="S510" i="1"/>
  <c r="T510" i="1" s="1"/>
  <c r="K158" i="3" s="1"/>
  <c r="S511" i="1"/>
  <c r="T511" i="1" s="1"/>
  <c r="K327" i="3" s="1"/>
  <c r="S512" i="1"/>
  <c r="T512" i="1" s="1"/>
  <c r="K522" i="3" s="1"/>
  <c r="S513" i="1"/>
  <c r="T513" i="1" s="1"/>
  <c r="AA513" i="1" s="1"/>
  <c r="L514" i="1"/>
  <c r="S514" i="1"/>
  <c r="T514" i="1" s="1"/>
  <c r="AA514" i="1" s="1"/>
  <c r="S515" i="1"/>
  <c r="T515" i="1" s="1"/>
  <c r="AA515" i="1" s="1"/>
  <c r="L516" i="1"/>
  <c r="S516" i="1"/>
  <c r="T516" i="1" s="1"/>
  <c r="AA516" i="1" s="1"/>
  <c r="L517" i="1"/>
  <c r="S517" i="1"/>
  <c r="T517" i="1" s="1"/>
  <c r="K565" i="3" s="1"/>
  <c r="S519" i="1"/>
  <c r="T519" i="1" s="1"/>
  <c r="K541" i="3" s="1"/>
  <c r="L520" i="1"/>
  <c r="S520" i="1"/>
  <c r="T520" i="1" s="1"/>
  <c r="K500" i="3" s="1"/>
  <c r="S521" i="1"/>
  <c r="T521" i="1" s="1"/>
  <c r="K198" i="3" s="1"/>
  <c r="S522" i="1"/>
  <c r="T522" i="1" s="1"/>
  <c r="K199" i="3" s="1"/>
  <c r="S523" i="1"/>
  <c r="T523" i="1" s="1"/>
  <c r="K200" i="3" s="1"/>
  <c r="S524" i="1"/>
  <c r="T524" i="1" s="1"/>
  <c r="K201" i="3" s="1"/>
  <c r="S525" i="1"/>
  <c r="T525" i="1" s="1"/>
  <c r="K202" i="3" s="1"/>
  <c r="L526" i="1"/>
  <c r="S526" i="1"/>
  <c r="T526" i="1" s="1"/>
  <c r="K204" i="3" s="1"/>
  <c r="L527" i="1"/>
  <c r="S527" i="1"/>
  <c r="T527" i="1" s="1"/>
  <c r="K205" i="3" s="1"/>
  <c r="S528" i="1"/>
  <c r="T528" i="1" s="1"/>
  <c r="K203" i="3" s="1"/>
  <c r="L529" i="1"/>
  <c r="S529" i="1"/>
  <c r="T529" i="1" s="1"/>
  <c r="K307" i="3" s="1"/>
  <c r="S530" i="1"/>
  <c r="T530" i="1" s="1"/>
  <c r="K221" i="3" s="1"/>
  <c r="L531" i="1"/>
  <c r="S531" i="1"/>
  <c r="T531" i="1" s="1"/>
  <c r="K617" i="3" s="1"/>
  <c r="L532" i="1"/>
  <c r="S532" i="1"/>
  <c r="T532" i="1" s="1"/>
  <c r="AA532" i="1" s="1"/>
  <c r="S533" i="1"/>
  <c r="T533" i="1" s="1"/>
  <c r="K267" i="3" s="1"/>
  <c r="S534" i="1"/>
  <c r="T534" i="1" s="1"/>
  <c r="K333" i="3" s="1"/>
  <c r="S535" i="1"/>
  <c r="T535" i="1" s="1"/>
  <c r="K326" i="3" s="1"/>
  <c r="S536" i="1"/>
  <c r="T536" i="1" s="1"/>
  <c r="K291" i="3" s="1"/>
  <c r="S537" i="1"/>
  <c r="T537" i="1" s="1"/>
  <c r="K314" i="3" s="1"/>
  <c r="L538" i="1"/>
  <c r="S538" i="1"/>
  <c r="T538" i="1" s="1"/>
  <c r="K344" i="3" s="1"/>
  <c r="L539" i="1"/>
  <c r="S539" i="1"/>
  <c r="T539" i="1" s="1"/>
  <c r="AA539" i="1" s="1"/>
  <c r="S541" i="1"/>
  <c r="T541" i="1" s="1"/>
  <c r="K427" i="3" s="1"/>
  <c r="L542" i="1"/>
  <c r="S542" i="1"/>
  <c r="T542" i="1" s="1"/>
  <c r="K335" i="3" s="1"/>
  <c r="S543" i="1"/>
  <c r="T543" i="1" s="1"/>
  <c r="K218" i="3" s="1"/>
  <c r="S544" i="1"/>
  <c r="T544" i="1" s="1"/>
  <c r="AA544" i="1" s="1"/>
  <c r="L545" i="1"/>
  <c r="S545" i="1"/>
  <c r="T545" i="1" s="1"/>
  <c r="AA545" i="1" s="1"/>
  <c r="S546" i="1"/>
  <c r="T546" i="1" s="1"/>
  <c r="K535" i="3" s="1"/>
  <c r="S547" i="1"/>
  <c r="T547" i="1" s="1"/>
  <c r="K475" i="3" s="1"/>
  <c r="S548" i="1"/>
  <c r="T548" i="1" s="1"/>
  <c r="AA548" i="1" s="1"/>
  <c r="S549" i="1"/>
  <c r="T549" i="1" s="1"/>
  <c r="AA549" i="1" s="1"/>
  <c r="S550" i="1"/>
  <c r="T550" i="1" s="1"/>
  <c r="AA550" i="1" s="1"/>
  <c r="L551" i="1"/>
  <c r="S551" i="1"/>
  <c r="T551" i="1" s="1"/>
  <c r="AA551" i="1" s="1"/>
  <c r="L552" i="1"/>
  <c r="S552" i="1"/>
  <c r="T552" i="1" s="1"/>
  <c r="K536" i="3" s="1"/>
  <c r="S553" i="1"/>
  <c r="T553" i="1" s="1"/>
  <c r="K421" i="3" s="1"/>
  <c r="S554" i="1"/>
  <c r="T554" i="1" s="1"/>
  <c r="K537" i="3" s="1"/>
  <c r="S555" i="1"/>
  <c r="T555" i="1" s="1"/>
  <c r="AA555" i="1" s="1"/>
  <c r="L556" i="1"/>
  <c r="S556" i="1"/>
  <c r="T556" i="1" s="1"/>
  <c r="K298" i="3" s="1"/>
  <c r="L557" i="1"/>
  <c r="S557" i="1"/>
  <c r="T557" i="1" s="1"/>
  <c r="K509" i="3" s="1"/>
  <c r="S558" i="1"/>
  <c r="T558" i="1" s="1"/>
  <c r="K315" i="3" s="1"/>
  <c r="S559" i="1"/>
  <c r="T559" i="1" s="1"/>
  <c r="AA559" i="1" s="1"/>
  <c r="S560" i="1"/>
  <c r="T560" i="1" s="1"/>
  <c r="K521" i="3" s="1"/>
  <c r="S561" i="1"/>
  <c r="T561" i="1" s="1"/>
  <c r="K270" i="3" s="1"/>
  <c r="S562" i="1"/>
  <c r="T562" i="1" s="1"/>
  <c r="K258" i="3" s="1"/>
  <c r="S563" i="1"/>
  <c r="T563" i="1" s="1"/>
  <c r="AA563" i="1" s="1"/>
  <c r="L564" i="1"/>
  <c r="S564" i="1"/>
  <c r="T564" i="1" s="1"/>
  <c r="K520" i="3" s="1"/>
  <c r="S565" i="1"/>
  <c r="T565" i="1" s="1"/>
  <c r="AA565" i="1" s="1"/>
  <c r="L566" i="1"/>
  <c r="S566" i="1"/>
  <c r="T566" i="1" s="1"/>
  <c r="AA566" i="1" s="1"/>
  <c r="S567" i="1"/>
  <c r="T567" i="1" s="1"/>
  <c r="AA567" i="1" s="1"/>
  <c r="S568" i="1"/>
  <c r="T568" i="1" s="1"/>
  <c r="K250" i="3" s="1"/>
  <c r="L593" i="1"/>
  <c r="L599" i="1"/>
  <c r="L600" i="1"/>
  <c r="L602" i="1"/>
  <c r="L612" i="1"/>
  <c r="L623" i="1"/>
  <c r="L624" i="1"/>
  <c r="AB1022" i="1" l="1"/>
  <c r="AA889" i="1"/>
  <c r="W889" i="1"/>
  <c r="X889" i="1" s="1"/>
  <c r="U889" i="1"/>
  <c r="I889" i="1" s="1"/>
  <c r="U1023" i="1"/>
  <c r="I1023" i="1" s="1"/>
  <c r="W1023" i="1"/>
  <c r="X1023" i="1" s="1"/>
  <c r="L510" i="3"/>
  <c r="L831" i="3"/>
  <c r="T540" i="1"/>
  <c r="U540" i="1" s="1"/>
  <c r="I540" i="1" s="1"/>
  <c r="U1022" i="1"/>
  <c r="I1022" i="1" s="1"/>
  <c r="W1022" i="1"/>
  <c r="X1022" i="1" s="1"/>
  <c r="L506" i="3"/>
  <c r="L578" i="3"/>
  <c r="AA808" i="1"/>
  <c r="W808" i="1"/>
  <c r="X808" i="1" s="1"/>
  <c r="U808" i="1"/>
  <c r="I808" i="1" s="1"/>
  <c r="AB808" i="1"/>
  <c r="L684" i="3"/>
  <c r="L62" i="3"/>
  <c r="L190" i="3"/>
  <c r="L196" i="3"/>
  <c r="L202" i="3"/>
  <c r="L214" i="3"/>
  <c r="L238" i="3"/>
  <c r="L250" i="3"/>
  <c r="L262" i="3"/>
  <c r="L268" i="3"/>
  <c r="L310" i="3"/>
  <c r="L328" i="3"/>
  <c r="L370" i="3"/>
  <c r="L388" i="3"/>
  <c r="L454" i="3"/>
  <c r="L472" i="3"/>
  <c r="L484" i="3"/>
  <c r="L502" i="3"/>
  <c r="L514" i="3"/>
  <c r="L520" i="3"/>
  <c r="L538" i="3"/>
  <c r="L556" i="3"/>
  <c r="L592" i="3"/>
  <c r="L617" i="3"/>
  <c r="L629" i="3"/>
  <c r="L645" i="3"/>
  <c r="L674" i="3"/>
  <c r="L695" i="3"/>
  <c r="L707" i="3"/>
  <c r="L64" i="3"/>
  <c r="L204" i="3"/>
  <c r="L234" i="3"/>
  <c r="L342" i="3"/>
  <c r="L408" i="3"/>
  <c r="L474" i="3"/>
  <c r="L492" i="3"/>
  <c r="L534" i="3"/>
  <c r="L576" i="3"/>
  <c r="L588" i="3"/>
  <c r="L625" i="3"/>
  <c r="L676" i="3"/>
  <c r="L733" i="3"/>
  <c r="L19" i="3"/>
  <c r="L25" i="3"/>
  <c r="L65" i="3"/>
  <c r="L104" i="3"/>
  <c r="L646" i="3"/>
  <c r="L539" i="3"/>
  <c r="L318" i="3"/>
  <c r="L330" i="3"/>
  <c r="L360" i="3"/>
  <c r="L426" i="3"/>
  <c r="L444" i="3"/>
  <c r="L558" i="3"/>
  <c r="L662" i="3"/>
  <c r="L678" i="3"/>
  <c r="L198" i="3"/>
  <c r="L348" i="3"/>
  <c r="L396" i="3"/>
  <c r="L462" i="3"/>
  <c r="L468" i="3"/>
  <c r="L486" i="3"/>
  <c r="L498" i="3"/>
  <c r="L540" i="3"/>
  <c r="L564" i="3"/>
  <c r="L582" i="3"/>
  <c r="L631" i="3"/>
  <c r="L737" i="3"/>
  <c r="L7" i="3"/>
  <c r="L37" i="3"/>
  <c r="L80" i="3"/>
  <c r="L86" i="3"/>
  <c r="L92" i="3"/>
  <c r="L134" i="3"/>
  <c r="L158" i="3"/>
  <c r="L170" i="3"/>
  <c r="L176" i="3"/>
  <c r="L700" i="3"/>
  <c r="L352" i="3"/>
  <c r="L442" i="3"/>
  <c r="L478" i="3"/>
  <c r="L184" i="3"/>
  <c r="L280" i="3"/>
  <c r="L400" i="3"/>
  <c r="L562" i="3"/>
  <c r="L574" i="3"/>
  <c r="L635" i="3"/>
  <c r="L68" i="3"/>
  <c r="L288" i="3"/>
  <c r="L366" i="3"/>
  <c r="L402" i="3"/>
  <c r="L420" i="3"/>
  <c r="L480" i="3"/>
  <c r="L570" i="3"/>
  <c r="L206" i="3"/>
  <c r="L356" i="3"/>
  <c r="L386" i="3"/>
  <c r="L524" i="3"/>
  <c r="L182" i="3"/>
  <c r="L188" i="3"/>
  <c r="L326" i="3"/>
  <c r="L368" i="3"/>
  <c r="L458" i="3"/>
  <c r="L615" i="3"/>
  <c r="L208" i="3"/>
  <c r="L232" i="3"/>
  <c r="L322" i="3"/>
  <c r="L340" i="3"/>
  <c r="L376" i="3"/>
  <c r="L394" i="3"/>
  <c r="L412" i="3"/>
  <c r="L526" i="3"/>
  <c r="L532" i="3"/>
  <c r="L550" i="3"/>
  <c r="L586" i="3"/>
  <c r="L604" i="3"/>
  <c r="L623" i="3"/>
  <c r="L605" i="3"/>
  <c r="L636" i="3"/>
  <c r="L675" i="3"/>
  <c r="L693" i="3"/>
  <c r="K777" i="3"/>
  <c r="L777" i="3" s="1"/>
  <c r="K795" i="3"/>
  <c r="L795" i="3" s="1"/>
  <c r="K818" i="3"/>
  <c r="L818" i="3" s="1"/>
  <c r="K778" i="3"/>
  <c r="L778" i="3" s="1"/>
  <c r="K796" i="3"/>
  <c r="L796" i="3" s="1"/>
  <c r="K817" i="3"/>
  <c r="L817" i="3" s="1"/>
  <c r="L248" i="3"/>
  <c r="L338" i="3"/>
  <c r="L344" i="3"/>
  <c r="L572" i="3"/>
  <c r="L608" i="3"/>
  <c r="K779" i="3"/>
  <c r="L779" i="3" s="1"/>
  <c r="K816" i="3"/>
  <c r="L816" i="3" s="1"/>
  <c r="K780" i="3"/>
  <c r="L780" i="3" s="1"/>
  <c r="K798" i="3"/>
  <c r="L798" i="3" s="1"/>
  <c r="K815" i="3"/>
  <c r="L815" i="3" s="1"/>
  <c r="K781" i="3"/>
  <c r="L781" i="3" s="1"/>
  <c r="K799" i="3"/>
  <c r="L799" i="3" s="1"/>
  <c r="K814" i="3"/>
  <c r="L814" i="3" s="1"/>
  <c r="K782" i="3"/>
  <c r="L782" i="3" s="1"/>
  <c r="K800" i="3"/>
  <c r="L800" i="3" s="1"/>
  <c r="K813" i="3"/>
  <c r="L813" i="3" s="1"/>
  <c r="K783" i="3"/>
  <c r="L783" i="3" s="1"/>
  <c r="K801" i="3"/>
  <c r="L801" i="3" s="1"/>
  <c r="K812" i="3"/>
  <c r="L812" i="3" s="1"/>
  <c r="K784" i="3"/>
  <c r="L784" i="3" s="1"/>
  <c r="K802" i="3"/>
  <c r="L802" i="3" s="1"/>
  <c r="K811" i="3"/>
  <c r="L811" i="3" s="1"/>
  <c r="L197" i="3"/>
  <c r="L251" i="3"/>
  <c r="L269" i="3"/>
  <c r="L275" i="3"/>
  <c r="L377" i="3"/>
  <c r="L395" i="3"/>
  <c r="L419" i="3"/>
  <c r="L431" i="3"/>
  <c r="L437" i="3"/>
  <c r="L455" i="3"/>
  <c r="L473" i="3"/>
  <c r="L491" i="3"/>
  <c r="L515" i="3"/>
  <c r="L527" i="3"/>
  <c r="L533" i="3"/>
  <c r="L545" i="3"/>
  <c r="L575" i="3"/>
  <c r="L581" i="3"/>
  <c r="K785" i="3"/>
  <c r="L785" i="3" s="1"/>
  <c r="K803" i="3"/>
  <c r="L803" i="3" s="1"/>
  <c r="K820" i="3"/>
  <c r="L820" i="3" s="1"/>
  <c r="K810" i="3"/>
  <c r="L810" i="3" s="1"/>
  <c r="L286" i="3"/>
  <c r="L298" i="3"/>
  <c r="L346" i="3"/>
  <c r="L406" i="3"/>
  <c r="L418" i="3"/>
  <c r="L658" i="3"/>
  <c r="K786" i="3"/>
  <c r="L786" i="3" s="1"/>
  <c r="K804" i="3"/>
  <c r="L804" i="3" s="1"/>
  <c r="K809" i="3"/>
  <c r="L809" i="3" s="1"/>
  <c r="K775" i="3"/>
  <c r="L775" i="3" s="1"/>
  <c r="K787" i="3"/>
  <c r="L787" i="3" s="1"/>
  <c r="K805" i="3"/>
  <c r="L805" i="3" s="1"/>
  <c r="K808" i="3"/>
  <c r="L808" i="3" s="1"/>
  <c r="L216" i="3"/>
  <c r="L222" i="3"/>
  <c r="L240" i="3"/>
  <c r="L246" i="3"/>
  <c r="L258" i="3"/>
  <c r="L264" i="3"/>
  <c r="L276" i="3"/>
  <c r="L306" i="3"/>
  <c r="L390" i="3"/>
  <c r="L456" i="3"/>
  <c r="L546" i="3"/>
  <c r="L600" i="3"/>
  <c r="L619" i="3"/>
  <c r="L654" i="3"/>
  <c r="L670" i="3"/>
  <c r="L691" i="3"/>
  <c r="L729" i="3"/>
  <c r="K776" i="3"/>
  <c r="L776" i="3" s="1"/>
  <c r="K788" i="3"/>
  <c r="L788" i="3" s="1"/>
  <c r="K806" i="3"/>
  <c r="L806" i="3" s="1"/>
  <c r="K819" i="3"/>
  <c r="L819" i="3" s="1"/>
  <c r="K807" i="3"/>
  <c r="L807" i="3" s="1"/>
  <c r="L60" i="3"/>
  <c r="L69" i="3"/>
  <c r="L74" i="3"/>
  <c r="L187" i="3"/>
  <c r="L199" i="3"/>
  <c r="L247" i="3"/>
  <c r="L259" i="3"/>
  <c r="L265" i="3"/>
  <c r="L289" i="3"/>
  <c r="L343" i="3"/>
  <c r="L361" i="3"/>
  <c r="L373" i="3"/>
  <c r="L415" i="3"/>
  <c r="L421" i="3"/>
  <c r="L427" i="3"/>
  <c r="L433" i="3"/>
  <c r="L439" i="3"/>
  <c r="L451" i="3"/>
  <c r="L475" i="3"/>
  <c r="L481" i="3"/>
  <c r="L487" i="3"/>
  <c r="L493" i="3"/>
  <c r="L499" i="3"/>
  <c r="L517" i="3"/>
  <c r="L523" i="3"/>
  <c r="L529" i="3"/>
  <c r="L535" i="3"/>
  <c r="L547" i="3"/>
  <c r="L565" i="3"/>
  <c r="L571" i="3"/>
  <c r="L577" i="3"/>
  <c r="L583" i="3"/>
  <c r="L589" i="3"/>
  <c r="L595" i="3"/>
  <c r="L607" i="3"/>
  <c r="L620" i="3"/>
  <c r="L626" i="3"/>
  <c r="L32" i="3"/>
  <c r="L93" i="3"/>
  <c r="L111" i="3"/>
  <c r="L117" i="3"/>
  <c r="L147" i="3"/>
  <c r="L177" i="3"/>
  <c r="L650" i="3"/>
  <c r="L73" i="3"/>
  <c r="L270" i="3"/>
  <c r="L384" i="3"/>
  <c r="L272" i="3"/>
  <c r="L284" i="3"/>
  <c r="L380" i="3"/>
  <c r="L464" i="3"/>
  <c r="L470" i="3"/>
  <c r="L536" i="3"/>
  <c r="L554" i="3"/>
  <c r="L621" i="3"/>
  <c r="L627" i="3"/>
  <c r="L740" i="3"/>
  <c r="L63" i="3"/>
  <c r="L245" i="3"/>
  <c r="L281" i="3"/>
  <c r="L347" i="3"/>
  <c r="L521" i="3"/>
  <c r="L714" i="3"/>
  <c r="L741" i="3"/>
  <c r="L797" i="3"/>
  <c r="L6" i="3"/>
  <c r="L30" i="3"/>
  <c r="L36" i="3"/>
  <c r="L42" i="3"/>
  <c r="L48" i="3"/>
  <c r="L54" i="3"/>
  <c r="L79" i="3"/>
  <c r="L85" i="3"/>
  <c r="L91" i="3"/>
  <c r="L97" i="3"/>
  <c r="L103" i="3"/>
  <c r="L109" i="3"/>
  <c r="L115" i="3"/>
  <c r="L139" i="3"/>
  <c r="L145" i="3"/>
  <c r="L157" i="3"/>
  <c r="L175" i="3"/>
  <c r="L648" i="3"/>
  <c r="L661" i="3"/>
  <c r="L194" i="3"/>
  <c r="L218" i="3"/>
  <c r="L260" i="3"/>
  <c r="L314" i="3"/>
  <c r="L200" i="3"/>
  <c r="L242" i="3"/>
  <c r="L254" i="3"/>
  <c r="L302" i="3"/>
  <c r="L350" i="3"/>
  <c r="L392" i="3"/>
  <c r="L422" i="3"/>
  <c r="L440" i="3"/>
  <c r="L494" i="3"/>
  <c r="L151" i="3"/>
  <c r="L163" i="3"/>
  <c r="L683" i="3"/>
  <c r="L193" i="3"/>
  <c r="L205" i="3"/>
  <c r="L211" i="3"/>
  <c r="L217" i="3"/>
  <c r="L235" i="3"/>
  <c r="L253" i="3"/>
  <c r="L283" i="3"/>
  <c r="L295" i="3"/>
  <c r="L307" i="3"/>
  <c r="L319" i="3"/>
  <c r="L385" i="3"/>
  <c r="L397" i="3"/>
  <c r="L403" i="3"/>
  <c r="L541" i="3"/>
  <c r="L559" i="3"/>
  <c r="L632" i="3"/>
  <c r="L655" i="3"/>
  <c r="L671" i="3"/>
  <c r="L701" i="3"/>
  <c r="L689" i="3"/>
  <c r="L725" i="3"/>
  <c r="L13" i="3"/>
  <c r="L43" i="3"/>
  <c r="L49" i="3"/>
  <c r="L55" i="3"/>
  <c r="L98" i="3"/>
  <c r="L110" i="3"/>
  <c r="L116" i="3"/>
  <c r="L128" i="3"/>
  <c r="L140" i="3"/>
  <c r="L146" i="3"/>
  <c r="L164" i="3"/>
  <c r="L688" i="3"/>
  <c r="L730" i="3"/>
  <c r="L734" i="3"/>
  <c r="L212" i="3"/>
  <c r="L266" i="3"/>
  <c r="L296" i="3"/>
  <c r="L308" i="3"/>
  <c r="L416" i="3"/>
  <c r="L434" i="3"/>
  <c r="L482" i="3"/>
  <c r="L500" i="3"/>
  <c r="L512" i="3"/>
  <c r="L518" i="3"/>
  <c r="L542" i="3"/>
  <c r="L548" i="3"/>
  <c r="L560" i="3"/>
  <c r="L566" i="3"/>
  <c r="L584" i="3"/>
  <c r="L590" i="3"/>
  <c r="L602" i="3"/>
  <c r="L633" i="3"/>
  <c r="L656" i="3"/>
  <c r="L672" i="3"/>
  <c r="L169" i="3"/>
  <c r="L9" i="3"/>
  <c r="L15" i="3"/>
  <c r="L21" i="3"/>
  <c r="L27" i="3"/>
  <c r="L39" i="3"/>
  <c r="L45" i="3"/>
  <c r="L51" i="3"/>
  <c r="L57" i="3"/>
  <c r="L76" i="3"/>
  <c r="L82" i="3"/>
  <c r="L94" i="3"/>
  <c r="L100" i="3"/>
  <c r="L112" i="3"/>
  <c r="L118" i="3"/>
  <c r="L124" i="3"/>
  <c r="L130" i="3"/>
  <c r="L136" i="3"/>
  <c r="L142" i="3"/>
  <c r="L154" i="3"/>
  <c r="L166" i="3"/>
  <c r="L178" i="3"/>
  <c r="L651" i="3"/>
  <c r="L680" i="3"/>
  <c r="L713" i="3"/>
  <c r="L430" i="3"/>
  <c r="L436" i="3"/>
  <c r="L448" i="3"/>
  <c r="L490" i="3"/>
  <c r="L496" i="3"/>
  <c r="L544" i="3"/>
  <c r="L598" i="3"/>
  <c r="L228" i="3"/>
  <c r="L282" i="3"/>
  <c r="L522" i="3"/>
  <c r="L185" i="3"/>
  <c r="L203" i="3"/>
  <c r="L209" i="3"/>
  <c r="L215" i="3"/>
  <c r="L221" i="3"/>
  <c r="L257" i="3"/>
  <c r="L311" i="3"/>
  <c r="L317" i="3"/>
  <c r="L323" i="3"/>
  <c r="L335" i="3"/>
  <c r="L341" i="3"/>
  <c r="L359" i="3"/>
  <c r="L389" i="3"/>
  <c r="L413" i="3"/>
  <c r="L449" i="3"/>
  <c r="L461" i="3"/>
  <c r="L485" i="3"/>
  <c r="L503" i="3"/>
  <c r="L509" i="3"/>
  <c r="L551" i="3"/>
  <c r="L557" i="3"/>
  <c r="L563" i="3"/>
  <c r="L569" i="3"/>
  <c r="L599" i="3"/>
  <c r="L611" i="3"/>
  <c r="L618" i="3"/>
  <c r="L624" i="3"/>
  <c r="L630" i="3"/>
  <c r="L715" i="3"/>
  <c r="L742" i="3"/>
  <c r="L699" i="3"/>
  <c r="L743" i="3"/>
  <c r="L768" i="3"/>
  <c r="L8" i="3"/>
  <c r="L20" i="3"/>
  <c r="L26" i="3"/>
  <c r="L38" i="3"/>
  <c r="L50" i="3"/>
  <c r="L56" i="3"/>
  <c r="L61" i="3"/>
  <c r="L70" i="3"/>
  <c r="L75" i="3"/>
  <c r="L81" i="3"/>
  <c r="L87" i="3"/>
  <c r="L99" i="3"/>
  <c r="L105" i="3"/>
  <c r="L129" i="3"/>
  <c r="L135" i="3"/>
  <c r="L141" i="3"/>
  <c r="L153" i="3"/>
  <c r="L159" i="3"/>
  <c r="L165" i="3"/>
  <c r="L171" i="3"/>
  <c r="L685" i="3"/>
  <c r="L698" i="3"/>
  <c r="L706" i="3"/>
  <c r="L711" i="3"/>
  <c r="L722" i="3"/>
  <c r="L748" i="3"/>
  <c r="L66" i="3"/>
  <c r="L183" i="3"/>
  <c r="L189" i="3"/>
  <c r="L201" i="3"/>
  <c r="L207" i="3"/>
  <c r="L213" i="3"/>
  <c r="L219" i="3"/>
  <c r="L237" i="3"/>
  <c r="L243" i="3"/>
  <c r="L267" i="3"/>
  <c r="L273" i="3"/>
  <c r="L285" i="3"/>
  <c r="L291" i="3"/>
  <c r="L297" i="3"/>
  <c r="L303" i="3"/>
  <c r="L309" i="3"/>
  <c r="L315" i="3"/>
  <c r="L327" i="3"/>
  <c r="L333" i="3"/>
  <c r="L363" i="3"/>
  <c r="L369" i="3"/>
  <c r="L375" i="3"/>
  <c r="L393" i="3"/>
  <c r="L399" i="3"/>
  <c r="L405" i="3"/>
  <c r="L411" i="3"/>
  <c r="L423" i="3"/>
  <c r="L435" i="3"/>
  <c r="L459" i="3"/>
  <c r="L465" i="3"/>
  <c r="L477" i="3"/>
  <c r="L483" i="3"/>
  <c r="L489" i="3"/>
  <c r="L495" i="3"/>
  <c r="L501" i="3"/>
  <c r="L507" i="3"/>
  <c r="L513" i="3"/>
  <c r="L519" i="3"/>
  <c r="L525" i="3"/>
  <c r="L537" i="3"/>
  <c r="L543" i="3"/>
  <c r="L549" i="3"/>
  <c r="L555" i="3"/>
  <c r="L561" i="3"/>
  <c r="L567" i="3"/>
  <c r="L579" i="3"/>
  <c r="L585" i="3"/>
  <c r="L603" i="3"/>
  <c r="L609" i="3"/>
  <c r="L622" i="3"/>
  <c r="L628" i="3"/>
  <c r="L634" i="3"/>
  <c r="L657" i="3"/>
  <c r="L673" i="3"/>
  <c r="L697" i="3"/>
  <c r="L731" i="3"/>
  <c r="L10" i="3"/>
  <c r="L22" i="3"/>
  <c r="L28" i="3"/>
  <c r="L34" i="3"/>
  <c r="L46" i="3"/>
  <c r="L52" i="3"/>
  <c r="L58" i="3"/>
  <c r="L67" i="3"/>
  <c r="L83" i="3"/>
  <c r="L89" i="3"/>
  <c r="L95" i="3"/>
  <c r="L101" i="3"/>
  <c r="L107" i="3"/>
  <c r="L113" i="3"/>
  <c r="L119" i="3"/>
  <c r="L125" i="3"/>
  <c r="L143" i="3"/>
  <c r="L149" i="3"/>
  <c r="L155" i="3"/>
  <c r="L161" i="3"/>
  <c r="L167" i="3"/>
  <c r="L652" i="3"/>
  <c r="L687" i="3"/>
  <c r="L694" i="3"/>
  <c r="L728" i="3"/>
  <c r="L732" i="3"/>
  <c r="L736" i="3"/>
  <c r="L11" i="3"/>
  <c r="L17" i="3"/>
  <c r="L29" i="3"/>
  <c r="L35" i="3"/>
  <c r="L41" i="3"/>
  <c r="L47" i="3"/>
  <c r="L53" i="3"/>
  <c r="L59" i="3"/>
  <c r="L78" i="3"/>
  <c r="L84" i="3"/>
  <c r="L90" i="3"/>
  <c r="L96" i="3"/>
  <c r="L102" i="3"/>
  <c r="L108" i="3"/>
  <c r="L114" i="3"/>
  <c r="L120" i="3"/>
  <c r="L126" i="3"/>
  <c r="L132" i="3"/>
  <c r="L138" i="3"/>
  <c r="L144" i="3"/>
  <c r="L150" i="3"/>
  <c r="L156" i="3"/>
  <c r="L174" i="3"/>
  <c r="L660" i="3"/>
  <c r="L692" i="3"/>
  <c r="L708" i="3"/>
  <c r="L724" i="3"/>
  <c r="L663" i="3"/>
  <c r="L639" i="3"/>
  <c r="L638" i="3"/>
  <c r="L614" i="3"/>
  <c r="L745" i="3"/>
  <c r="L721" i="3"/>
  <c r="L720" i="3"/>
  <c r="L719" i="3"/>
  <c r="L647" i="3"/>
  <c r="L718" i="3"/>
  <c r="L705" i="3"/>
  <c r="L716" i="3"/>
  <c r="L644" i="3"/>
  <c r="L667" i="3"/>
  <c r="L738" i="3"/>
  <c r="L666" i="3"/>
  <c r="L642" i="3"/>
  <c r="L677" i="3"/>
  <c r="L653" i="3"/>
  <c r="L641" i="3"/>
  <c r="L664" i="3"/>
  <c r="K794" i="3"/>
  <c r="L794" i="3" s="1"/>
  <c r="K793" i="3"/>
  <c r="L793" i="3" s="1"/>
  <c r="K792" i="3"/>
  <c r="L792" i="3" s="1"/>
  <c r="K791" i="3"/>
  <c r="L791" i="3" s="1"/>
  <c r="K790" i="3"/>
  <c r="L790" i="3" s="1"/>
  <c r="K789" i="3"/>
  <c r="L789" i="3" s="1"/>
  <c r="T1017" i="1"/>
  <c r="AA1017" i="1" s="1"/>
  <c r="AB859" i="1"/>
  <c r="T1052" i="1"/>
  <c r="AA1052" i="1" s="1"/>
  <c r="T1040" i="1"/>
  <c r="U1040" i="1" s="1"/>
  <c r="I1040" i="1" s="1"/>
  <c r="T1028" i="1"/>
  <c r="AA1028" i="1" s="1"/>
  <c r="T1047" i="1"/>
  <c r="AB1047" i="1" s="1"/>
  <c r="T1035" i="1"/>
  <c r="AA1035" i="1" s="1"/>
  <c r="T1012" i="1"/>
  <c r="AB1012" i="1" s="1"/>
  <c r="AB754" i="1"/>
  <c r="T1050" i="1"/>
  <c r="AB1050" i="1" s="1"/>
  <c r="T1038" i="1"/>
  <c r="AB1038" i="1" s="1"/>
  <c r="T1015" i="1"/>
  <c r="U1015" i="1" s="1"/>
  <c r="I1015" i="1" s="1"/>
  <c r="T1048" i="1"/>
  <c r="AA1048" i="1" s="1"/>
  <c r="T1036" i="1"/>
  <c r="AA1036" i="1" s="1"/>
  <c r="AA1013" i="1"/>
  <c r="AB790" i="1"/>
  <c r="X1001" i="1"/>
  <c r="AA1000" i="1"/>
  <c r="U1000" i="1"/>
  <c r="AB720" i="1"/>
  <c r="T1053" i="1"/>
  <c r="U1053" i="1" s="1"/>
  <c r="I1053" i="1" s="1"/>
  <c r="T1041" i="1"/>
  <c r="U1041" i="1" s="1"/>
  <c r="I1041" i="1" s="1"/>
  <c r="T1029" i="1"/>
  <c r="AA1029" i="1" s="1"/>
  <c r="T1018" i="1"/>
  <c r="W1018" i="1" s="1"/>
  <c r="X1018" i="1" s="1"/>
  <c r="X1006" i="1"/>
  <c r="AB732" i="1"/>
  <c r="T1049" i="1"/>
  <c r="AA1049" i="1" s="1"/>
  <c r="T1037" i="1"/>
  <c r="AA1037" i="1" s="1"/>
  <c r="T1025" i="1"/>
  <c r="AA1025" i="1" s="1"/>
  <c r="T1014" i="1"/>
  <c r="AA1014" i="1" s="1"/>
  <c r="AA1002" i="1"/>
  <c r="AB742" i="1"/>
  <c r="AB1001" i="1"/>
  <c r="AB778" i="1"/>
  <c r="AB708" i="1"/>
  <c r="AB851" i="1"/>
  <c r="AB839" i="1"/>
  <c r="AB827" i="1"/>
  <c r="AB815" i="1"/>
  <c r="AB802" i="1"/>
  <c r="T1057" i="1"/>
  <c r="U1057" i="1" s="1"/>
  <c r="I1057" i="1" s="1"/>
  <c r="T1045" i="1"/>
  <c r="W1045" i="1" s="1"/>
  <c r="X1045" i="1" s="1"/>
  <c r="T1033" i="1"/>
  <c r="W1033" i="1" s="1"/>
  <c r="X1033" i="1" s="1"/>
  <c r="T1010" i="1"/>
  <c r="AB1010" i="1" s="1"/>
  <c r="T1054" i="1"/>
  <c r="W1054" i="1" s="1"/>
  <c r="X1054" i="1" s="1"/>
  <c r="T1042" i="1"/>
  <c r="W1042" i="1" s="1"/>
  <c r="X1042" i="1" s="1"/>
  <c r="T1030" i="1"/>
  <c r="AA1030" i="1" s="1"/>
  <c r="AA1019" i="1"/>
  <c r="X1005" i="1"/>
  <c r="T1051" i="1"/>
  <c r="U1051" i="1" s="1"/>
  <c r="I1051" i="1" s="1"/>
  <c r="T1039" i="1"/>
  <c r="U1039" i="1" s="1"/>
  <c r="I1039" i="1" s="1"/>
  <c r="T1027" i="1"/>
  <c r="AA1027" i="1" s="1"/>
  <c r="T1016" i="1"/>
  <c r="U1016" i="1" s="1"/>
  <c r="I1016" i="1" s="1"/>
  <c r="U1004" i="1"/>
  <c r="AB1000" i="1"/>
  <c r="T1058" i="1"/>
  <c r="W1058" i="1" s="1"/>
  <c r="X1058" i="1" s="1"/>
  <c r="T1046" i="1"/>
  <c r="W1046" i="1" s="1"/>
  <c r="X1046" i="1" s="1"/>
  <c r="T1034" i="1"/>
  <c r="W1034" i="1" s="1"/>
  <c r="X1034" i="1" s="1"/>
  <c r="I1011" i="1"/>
  <c r="T1056" i="1"/>
  <c r="AB1056" i="1" s="1"/>
  <c r="T1044" i="1"/>
  <c r="AB1044" i="1" s="1"/>
  <c r="T1032" i="1"/>
  <c r="AB1032" i="1" s="1"/>
  <c r="AA1021" i="1"/>
  <c r="T1009" i="1"/>
  <c r="W1009" i="1" s="1"/>
  <c r="X1009" i="1" s="1"/>
  <c r="T1055" i="1"/>
  <c r="W1055" i="1" s="1"/>
  <c r="X1055" i="1" s="1"/>
  <c r="T1043" i="1"/>
  <c r="W1043" i="1" s="1"/>
  <c r="X1043" i="1" s="1"/>
  <c r="T1031" i="1"/>
  <c r="U1031" i="1" s="1"/>
  <c r="I1031" i="1" s="1"/>
  <c r="AB1020" i="1"/>
  <c r="T1008" i="1"/>
  <c r="AB1008" i="1" s="1"/>
  <c r="AA1003" i="1"/>
  <c r="U1003" i="1"/>
  <c r="X1003" i="1"/>
  <c r="AB1003" i="1"/>
  <c r="AA1004" i="1"/>
  <c r="X998" i="1"/>
  <c r="I998" i="1"/>
  <c r="AA998" i="1"/>
  <c r="AB999" i="1"/>
  <c r="U1007" i="1"/>
  <c r="AA1007" i="1"/>
  <c r="AB1007" i="1"/>
  <c r="AA999" i="1"/>
  <c r="I999" i="1"/>
  <c r="AB998" i="1"/>
  <c r="X1007" i="1"/>
  <c r="U1005" i="1"/>
  <c r="U1002" i="1"/>
  <c r="AB1005" i="1"/>
  <c r="X999" i="1"/>
  <c r="U1001" i="1"/>
  <c r="AB1002" i="1"/>
  <c r="AB843" i="1"/>
  <c r="AB819" i="1"/>
  <c r="AB706" i="1"/>
  <c r="AB346" i="1"/>
  <c r="AB782" i="1"/>
  <c r="AB652" i="1"/>
  <c r="AB852" i="1"/>
  <c r="AB721" i="1"/>
  <c r="AB794" i="1"/>
  <c r="AB658" i="1"/>
  <c r="AB670" i="1"/>
  <c r="AB730" i="1"/>
  <c r="AB862" i="1"/>
  <c r="AB822" i="1"/>
  <c r="AB590" i="1"/>
  <c r="AB602" i="1"/>
  <c r="AB694" i="1"/>
  <c r="AB614" i="1"/>
  <c r="AB800" i="1"/>
  <c r="AB635" i="1"/>
  <c r="AB624" i="1"/>
  <c r="AB625" i="1"/>
  <c r="AB613" i="1"/>
  <c r="AB797" i="1"/>
  <c r="AB718" i="1"/>
  <c r="AB682" i="1"/>
  <c r="AB634" i="1"/>
  <c r="AB776" i="1"/>
  <c r="AB646" i="1"/>
  <c r="AB846" i="1"/>
  <c r="AB773" i="1"/>
  <c r="AB749" i="1"/>
  <c r="AB850" i="1"/>
  <c r="AB838" i="1"/>
  <c r="AB826" i="1"/>
  <c r="AB814" i="1"/>
  <c r="AB801" i="1"/>
  <c r="AB777" i="1"/>
  <c r="AB741" i="1"/>
  <c r="AB731" i="1"/>
  <c r="AB719" i="1"/>
  <c r="AB707" i="1"/>
  <c r="AB695" i="1"/>
  <c r="AB683" i="1"/>
  <c r="AB671" i="1"/>
  <c r="AB659" i="1"/>
  <c r="AB837" i="1"/>
  <c r="AB813" i="1"/>
  <c r="AB578" i="1"/>
  <c r="AB861" i="1"/>
  <c r="AB825" i="1"/>
  <c r="AB834" i="1"/>
  <c r="AB810" i="1"/>
  <c r="AB788" i="1"/>
  <c r="AB791" i="1"/>
  <c r="AB746" i="1"/>
  <c r="AB593" i="1"/>
  <c r="AB581" i="1"/>
  <c r="AB831" i="1"/>
  <c r="AB726" i="1"/>
  <c r="AB710" i="1"/>
  <c r="AB605" i="1"/>
  <c r="AB4" i="1"/>
  <c r="AB806" i="1"/>
  <c r="AB767" i="1"/>
  <c r="AB617" i="1"/>
  <c r="AB785" i="1"/>
  <c r="AB743" i="1"/>
  <c r="AB628" i="1"/>
  <c r="AB849" i="1"/>
  <c r="AB740" i="1"/>
  <c r="AB638" i="1"/>
  <c r="AB601" i="1"/>
  <c r="AB722" i="1"/>
  <c r="AB840" i="1"/>
  <c r="AB828" i="1"/>
  <c r="AB779" i="1"/>
  <c r="AB734" i="1"/>
  <c r="AB698" i="1"/>
  <c r="AB816" i="1"/>
  <c r="AB733" i="1"/>
  <c r="AB569" i="1"/>
  <c r="AB689" i="1"/>
  <c r="AB677" i="1"/>
  <c r="AB665" i="1"/>
  <c r="AB865" i="1"/>
  <c r="AB868" i="1"/>
  <c r="AB559" i="1"/>
  <c r="AB534" i="1"/>
  <c r="AB543" i="1"/>
  <c r="AB713" i="1"/>
  <c r="AB688" i="1"/>
  <c r="AB664" i="1"/>
  <c r="AB555" i="1"/>
  <c r="AB530" i="1"/>
  <c r="AB676" i="1"/>
  <c r="AB651" i="1"/>
  <c r="AB567" i="1"/>
  <c r="AB547" i="1"/>
  <c r="AB522" i="1"/>
  <c r="AB712" i="1"/>
  <c r="AB700" i="1"/>
  <c r="AB563" i="1"/>
  <c r="AB538" i="1"/>
  <c r="AB342" i="1"/>
  <c r="AB338" i="1"/>
  <c r="AB334" i="1"/>
  <c r="AB330" i="1"/>
  <c r="AB326" i="1"/>
  <c r="AB322" i="1"/>
  <c r="AB318" i="1"/>
  <c r="AB314" i="1"/>
  <c r="AB310" i="1"/>
  <c r="AB306" i="1"/>
  <c r="AB302" i="1"/>
  <c r="AB298" i="1"/>
  <c r="AB294" i="1"/>
  <c r="AB290" i="1"/>
  <c r="AB286" i="1"/>
  <c r="AB282" i="1"/>
  <c r="AB278" i="1"/>
  <c r="AB274" i="1"/>
  <c r="AB270" i="1"/>
  <c r="AB266" i="1"/>
  <c r="AB262" i="1"/>
  <c r="AB258" i="1"/>
  <c r="AB254" i="1"/>
  <c r="AB250" i="1"/>
  <c r="AB246" i="1"/>
  <c r="AB242" i="1"/>
  <c r="AB238" i="1"/>
  <c r="AB234" i="1"/>
  <c r="AB230" i="1"/>
  <c r="AB226" i="1"/>
  <c r="AB222" i="1"/>
  <c r="AB218" i="1"/>
  <c r="AB214" i="1"/>
  <c r="AB210" i="1"/>
  <c r="AB206" i="1"/>
  <c r="AB202" i="1"/>
  <c r="AB198" i="1"/>
  <c r="AB194" i="1"/>
  <c r="AB190" i="1"/>
  <c r="AB186" i="1"/>
  <c r="AB182" i="1"/>
  <c r="AB178" i="1"/>
  <c r="AB174" i="1"/>
  <c r="AB170" i="1"/>
  <c r="AB166" i="1"/>
  <c r="AB162" i="1"/>
  <c r="AB158" i="1"/>
  <c r="AB154" i="1"/>
  <c r="AB150" i="1"/>
  <c r="AB146" i="1"/>
  <c r="AB142" i="1"/>
  <c r="AB138" i="1"/>
  <c r="AB134" i="1"/>
  <c r="AB130" i="1"/>
  <c r="AB126" i="1"/>
  <c r="AB118" i="1"/>
  <c r="AB114" i="1"/>
  <c r="AB110" i="1"/>
  <c r="AB106" i="1"/>
  <c r="AB102" i="1"/>
  <c r="AB98" i="1"/>
  <c r="AB94" i="1"/>
  <c r="AB90" i="1"/>
  <c r="AB86" i="1"/>
  <c r="AB82" i="1"/>
  <c r="AB78" i="1"/>
  <c r="AB74" i="1"/>
  <c r="AB70" i="1"/>
  <c r="AB66" i="1"/>
  <c r="AB62" i="1"/>
  <c r="AB58" i="1"/>
  <c r="AB54" i="1"/>
  <c r="AB50" i="1"/>
  <c r="AB46" i="1"/>
  <c r="AB42" i="1"/>
  <c r="AB38" i="1"/>
  <c r="AB34" i="1"/>
  <c r="AB551" i="1"/>
  <c r="AB526" i="1"/>
  <c r="K774" i="3"/>
  <c r="L774" i="3" s="1"/>
  <c r="K773" i="3"/>
  <c r="L773" i="3" s="1"/>
  <c r="K772" i="3"/>
  <c r="L772" i="3" s="1"/>
  <c r="AB867" i="1"/>
  <c r="AB696" i="1"/>
  <c r="AB881" i="1"/>
  <c r="U916" i="1"/>
  <c r="U915" i="1"/>
  <c r="U914" i="1"/>
  <c r="AB864" i="1"/>
  <c r="AB858" i="1"/>
  <c r="AB643" i="1"/>
  <c r="AB622" i="1"/>
  <c r="AB610" i="1"/>
  <c r="AB598" i="1"/>
  <c r="AB586" i="1"/>
  <c r="AB574" i="1"/>
  <c r="AB727" i="1"/>
  <c r="AB847" i="1"/>
  <c r="AB835" i="1"/>
  <c r="AB823" i="1"/>
  <c r="AB811" i="1"/>
  <c r="AB798" i="1"/>
  <c r="AB774" i="1"/>
  <c r="AB738" i="1"/>
  <c r="K770" i="3"/>
  <c r="L770" i="3" s="1"/>
  <c r="AB632" i="1"/>
  <c r="AB623" i="1"/>
  <c r="AB611" i="1"/>
  <c r="AB575" i="1"/>
  <c r="AB644" i="1"/>
  <c r="AB599" i="1"/>
  <c r="AB587" i="1"/>
  <c r="AB866" i="1"/>
  <c r="AB860" i="1"/>
  <c r="AB600" i="1"/>
  <c r="AB576" i="1"/>
  <c r="AB645" i="1"/>
  <c r="AB633" i="1"/>
  <c r="AB612" i="1"/>
  <c r="AB588" i="1"/>
  <c r="AB681" i="1"/>
  <c r="AB669" i="1"/>
  <c r="AB657" i="1"/>
  <c r="K771" i="3"/>
  <c r="L771" i="3" s="1"/>
  <c r="AB537" i="1"/>
  <c r="AB525" i="1"/>
  <c r="AB841" i="1"/>
  <c r="AB829" i="1"/>
  <c r="AB817" i="1"/>
  <c r="AB792" i="1"/>
  <c r="AB780" i="1"/>
  <c r="AB744" i="1"/>
  <c r="AB550" i="1"/>
  <c r="AB533" i="1"/>
  <c r="AB853" i="1"/>
  <c r="AB804" i="1"/>
  <c r="AB768" i="1"/>
  <c r="AB650" i="1"/>
  <c r="AB686" i="1"/>
  <c r="AB662" i="1"/>
  <c r="AB674" i="1"/>
  <c r="AB546" i="1"/>
  <c r="AB542" i="1"/>
  <c r="AB529" i="1"/>
  <c r="AB521" i="1"/>
  <c r="AB125" i="1"/>
  <c r="AB121" i="1"/>
  <c r="AB117" i="1"/>
  <c r="AB113" i="1"/>
  <c r="AB109" i="1"/>
  <c r="AB105" i="1"/>
  <c r="AB101" i="1"/>
  <c r="AB97" i="1"/>
  <c r="AB93" i="1"/>
  <c r="AB89" i="1"/>
  <c r="AB85" i="1"/>
  <c r="AB81" i="1"/>
  <c r="AB77" i="1"/>
  <c r="AB73" i="1"/>
  <c r="AB69" i="1"/>
  <c r="AB65" i="1"/>
  <c r="AB61" i="1"/>
  <c r="AB57" i="1"/>
  <c r="AB53" i="1"/>
  <c r="AB49" i="1"/>
  <c r="AB45" i="1"/>
  <c r="AB41" i="1"/>
  <c r="AB893" i="1"/>
  <c r="AB702" i="1"/>
  <c r="AB714" i="1"/>
  <c r="AB37" i="1"/>
  <c r="AB33" i="1"/>
  <c r="AB29" i="1"/>
  <c r="AB899" i="1"/>
  <c r="AB904" i="1"/>
  <c r="AB854" i="1"/>
  <c r="AB872" i="1"/>
  <c r="AB639" i="1"/>
  <c r="AB629" i="1"/>
  <c r="AB618" i="1"/>
  <c r="AB606" i="1"/>
  <c r="AB594" i="1"/>
  <c r="AB582" i="1"/>
  <c r="AB570" i="1"/>
  <c r="AB870" i="1"/>
  <c r="AB845" i="1"/>
  <c r="AB737" i="1"/>
  <c r="AB833" i="1"/>
  <c r="AB809" i="1"/>
  <c r="AB796" i="1"/>
  <c r="AB784" i="1"/>
  <c r="AB748" i="1"/>
  <c r="AB637" i="1"/>
  <c r="AB627" i="1"/>
  <c r="AB616" i="1"/>
  <c r="AB604" i="1"/>
  <c r="AB63" i="1"/>
  <c r="AB51" i="1"/>
  <c r="AB39" i="1"/>
  <c r="AB795" i="1"/>
  <c r="AB736" i="1"/>
  <c r="AB724" i="1"/>
  <c r="AB711" i="1"/>
  <c r="AB699" i="1"/>
  <c r="AB649" i="1"/>
  <c r="AB636" i="1"/>
  <c r="AB631" i="1"/>
  <c r="AB621" i="1"/>
  <c r="AB609" i="1"/>
  <c r="AB585" i="1"/>
  <c r="AB573" i="1"/>
  <c r="AB880" i="1"/>
  <c r="AB892" i="1"/>
  <c r="AB898" i="1"/>
  <c r="AB909" i="1"/>
  <c r="AB916" i="1"/>
  <c r="AB876" i="1"/>
  <c r="AB857" i="1"/>
  <c r="AB844" i="1"/>
  <c r="AB832" i="1"/>
  <c r="AB820" i="1"/>
  <c r="AB807" i="1"/>
  <c r="AB705" i="1"/>
  <c r="AB693" i="1"/>
  <c r="AB680" i="1"/>
  <c r="AB668" i="1"/>
  <c r="AB655" i="1"/>
  <c r="AB642" i="1"/>
  <c r="AB626" i="1"/>
  <c r="AB597" i="1"/>
  <c r="AB725" i="1"/>
  <c r="AB687" i="1"/>
  <c r="AB675" i="1"/>
  <c r="AB663" i="1"/>
  <c r="AB592" i="1"/>
  <c r="AB59" i="1"/>
  <c r="AB55" i="1"/>
  <c r="AB47" i="1"/>
  <c r="AB43" i="1"/>
  <c r="AB35" i="1"/>
  <c r="AB874" i="1"/>
  <c r="AB856" i="1"/>
  <c r="AB735" i="1"/>
  <c r="AB729" i="1"/>
  <c r="AB723" i="1"/>
  <c r="AB716" i="1"/>
  <c r="AB704" i="1"/>
  <c r="AB692" i="1"/>
  <c r="AB685" i="1"/>
  <c r="AB679" i="1"/>
  <c r="AB673" i="1"/>
  <c r="AB667" i="1"/>
  <c r="AB661" i="1"/>
  <c r="AB654" i="1"/>
  <c r="AB641" i="1"/>
  <c r="AB620" i="1"/>
  <c r="AB608" i="1"/>
  <c r="AB596" i="1"/>
  <c r="AB584" i="1"/>
  <c r="AB572" i="1"/>
  <c r="AB855" i="1"/>
  <c r="AB848" i="1"/>
  <c r="AB842" i="1"/>
  <c r="AB836" i="1"/>
  <c r="AB830" i="1"/>
  <c r="AB818" i="1"/>
  <c r="AB812" i="1"/>
  <c r="AB805" i="1"/>
  <c r="AB799" i="1"/>
  <c r="AB793" i="1"/>
  <c r="AB781" i="1"/>
  <c r="AB775" i="1"/>
  <c r="AB769" i="1"/>
  <c r="AB745" i="1"/>
  <c r="AB739" i="1"/>
  <c r="AB728" i="1"/>
  <c r="AB715" i="1"/>
  <c r="AB709" i="1"/>
  <c r="AB703" i="1"/>
  <c r="AB697" i="1"/>
  <c r="AB691" i="1"/>
  <c r="AB684" i="1"/>
  <c r="AB678" i="1"/>
  <c r="AB672" i="1"/>
  <c r="AB666" i="1"/>
  <c r="AB660" i="1"/>
  <c r="AB653" i="1"/>
  <c r="AB553" i="1"/>
  <c r="AB528"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0" i="1"/>
  <c r="AB332" i="1"/>
  <c r="AB316" i="1"/>
  <c r="AB264" i="1"/>
  <c r="AB545" i="1"/>
  <c r="AB336" i="1"/>
  <c r="AB308" i="1"/>
  <c r="AB268" i="1"/>
  <c r="AB549" i="1"/>
  <c r="AB524" i="1"/>
  <c r="AB324" i="1"/>
  <c r="AB280" i="1"/>
  <c r="AB565" i="1"/>
  <c r="AB536" i="1"/>
  <c r="AB328" i="1"/>
  <c r="AB312" i="1"/>
  <c r="AB284" i="1"/>
  <c r="AB561" i="1"/>
  <c r="AB541" i="1"/>
  <c r="AB532" i="1"/>
  <c r="AB340" i="1"/>
  <c r="AB640" i="1"/>
  <c r="AB630" i="1"/>
  <c r="AB619" i="1"/>
  <c r="AB607" i="1"/>
  <c r="AB595" i="1"/>
  <c r="AB583" i="1"/>
  <c r="AB873"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78" i="1"/>
  <c r="AB884" i="1"/>
  <c r="AB896" i="1"/>
  <c r="AB176" i="1"/>
  <c r="AB152" i="1"/>
  <c r="AB128" i="1"/>
  <c r="AB104" i="1"/>
  <c r="AB96" i="1"/>
  <c r="AB88" i="1"/>
  <c r="AB64" i="1"/>
  <c r="AB52" i="1"/>
  <c r="AB44" i="1"/>
  <c r="AB36" i="1"/>
  <c r="AB28" i="1"/>
  <c r="AB20" i="1"/>
  <c r="AB196" i="1"/>
  <c r="AB172" i="1"/>
  <c r="AB144" i="1"/>
  <c r="AB120" i="1"/>
  <c r="AB80" i="1"/>
  <c r="AB879" i="1"/>
  <c r="AB885" i="1"/>
  <c r="AB891" i="1"/>
  <c r="AB897" i="1"/>
  <c r="AB184" i="1"/>
  <c r="AB160" i="1"/>
  <c r="AB136" i="1"/>
  <c r="AB108" i="1"/>
  <c r="AB72" i="1"/>
  <c r="AB568" i="1"/>
  <c r="AB560" i="1"/>
  <c r="AB552" i="1"/>
  <c r="AB544" i="1"/>
  <c r="AB535" i="1"/>
  <c r="AB527" i="1"/>
  <c r="AB519"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39" i="1"/>
  <c r="AB531" i="1"/>
  <c r="AB523" i="1"/>
  <c r="AB869" i="1"/>
  <c r="AB863" i="1"/>
  <c r="AB615" i="1"/>
  <c r="AB603" i="1"/>
  <c r="AB591" i="1"/>
  <c r="AB579" i="1"/>
  <c r="AB192" i="1"/>
  <c r="AB168" i="1"/>
  <c r="AB148" i="1"/>
  <c r="AB124" i="1"/>
  <c r="AB76" i="1"/>
  <c r="AB31" i="1"/>
  <c r="AB27" i="1"/>
  <c r="AB23" i="1"/>
  <c r="AB19" i="1"/>
  <c r="K765" i="3"/>
  <c r="L765" i="3" s="1"/>
  <c r="K766" i="3"/>
  <c r="L766" i="3" s="1"/>
  <c r="K767" i="3"/>
  <c r="L767" i="3" s="1"/>
  <c r="K769" i="3"/>
  <c r="L769" i="3" s="1"/>
  <c r="AB910" i="1"/>
  <c r="AB25" i="1"/>
  <c r="AB21" i="1"/>
  <c r="AB17" i="1"/>
  <c r="AB13" i="1"/>
  <c r="AB883" i="1"/>
  <c r="AB895" i="1"/>
  <c r="AB15" i="1"/>
  <c r="AB11" i="1"/>
  <c r="AB7" i="1"/>
  <c r="AB875" i="1"/>
  <c r="AB901" i="1"/>
  <c r="AB906" i="1"/>
  <c r="AB912" i="1"/>
  <c r="AB589" i="1"/>
  <c r="AB902" i="1"/>
  <c r="AB907" i="1"/>
  <c r="AB913" i="1"/>
  <c r="AB9" i="1"/>
  <c r="AB882" i="1"/>
  <c r="AB571" i="1"/>
  <c r="AB877" i="1"/>
  <c r="AB30" i="1"/>
  <c r="AB26" i="1"/>
  <c r="AB22" i="1"/>
  <c r="AB18" i="1"/>
  <c r="AB903" i="1"/>
  <c r="AB908" i="1"/>
  <c r="AB2" i="1"/>
  <c r="AB894" i="1"/>
  <c r="AB900" i="1"/>
  <c r="AB905" i="1"/>
  <c r="AB911" i="1"/>
  <c r="K763" i="3"/>
  <c r="L763" i="3" s="1"/>
  <c r="K762" i="3"/>
  <c r="L762" i="3" s="1"/>
  <c r="AB580" i="1"/>
  <c r="K764" i="3"/>
  <c r="L764" i="3" s="1"/>
  <c r="AB717" i="1"/>
  <c r="AB886" i="1"/>
  <c r="AB493" i="1"/>
  <c r="AB887" i="1"/>
  <c r="AB377" i="1"/>
  <c r="AB420" i="1"/>
  <c r="AB389" i="1"/>
  <c r="AB12" i="1"/>
  <c r="AB8" i="1"/>
  <c r="AB3" i="1"/>
  <c r="AB890" i="1"/>
  <c r="AB415" i="1"/>
  <c r="AB368" i="1"/>
  <c r="AB478" i="1"/>
  <c r="AB391" i="1"/>
  <c r="AB387" i="1"/>
  <c r="K761" i="3"/>
  <c r="L761" i="3" s="1"/>
  <c r="AB516" i="1"/>
  <c r="AB512" i="1"/>
  <c r="AB500" i="1"/>
  <c r="AB496" i="1"/>
  <c r="AB488" i="1"/>
  <c r="AB484" i="1"/>
  <c r="AB480" i="1"/>
  <c r="AB476" i="1"/>
  <c r="AB460" i="1"/>
  <c r="AB456" i="1"/>
  <c r="AB452" i="1"/>
  <c r="AB448" i="1"/>
  <c r="AB440" i="1"/>
  <c r="AB436" i="1"/>
  <c r="AB432" i="1"/>
  <c r="AB428" i="1"/>
  <c r="AB424" i="1"/>
  <c r="AB409" i="1"/>
  <c r="AB401" i="1"/>
  <c r="AB393" i="1"/>
  <c r="AB373" i="1"/>
  <c r="AB365" i="1"/>
  <c r="AB357" i="1"/>
  <c r="AB511" i="1"/>
  <c r="AB507" i="1"/>
  <c r="AB499" i="1"/>
  <c r="AB495" i="1"/>
  <c r="AB491" i="1"/>
  <c r="AB483" i="1"/>
  <c r="AB479" i="1"/>
  <c r="AB475" i="1"/>
  <c r="AB467" i="1"/>
  <c r="AB459" i="1"/>
  <c r="AB455" i="1"/>
  <c r="AB451" i="1"/>
  <c r="AB447" i="1"/>
  <c r="AB443" i="1"/>
  <c r="AB439" i="1"/>
  <c r="AB435" i="1"/>
  <c r="AB431" i="1"/>
  <c r="AB427" i="1"/>
  <c r="AB423" i="1"/>
  <c r="AB419" i="1"/>
  <c r="AB412" i="1"/>
  <c r="AB408" i="1"/>
  <c r="AB404" i="1"/>
  <c r="AB400" i="1"/>
  <c r="AB396" i="1"/>
  <c r="AB392" i="1"/>
  <c r="AB388" i="1"/>
  <c r="AB384" i="1"/>
  <c r="AB380" i="1"/>
  <c r="AB376" i="1"/>
  <c r="AB372" i="1"/>
  <c r="AB364" i="1"/>
  <c r="AB360" i="1"/>
  <c r="AB356" i="1"/>
  <c r="AB352" i="1"/>
  <c r="AB348" i="1"/>
  <c r="K757" i="3"/>
  <c r="L757" i="3" s="1"/>
  <c r="AB515" i="1"/>
  <c r="AB503" i="1"/>
  <c r="AB487" i="1"/>
  <c r="AB471" i="1"/>
  <c r="AB463" i="1"/>
  <c r="K756" i="3"/>
  <c r="L756" i="3" s="1"/>
  <c r="K755" i="3"/>
  <c r="L755" i="3" s="1"/>
  <c r="AB510" i="1"/>
  <c r="AB502" i="1"/>
  <c r="AB494" i="1"/>
  <c r="AB474" i="1"/>
  <c r="AB458" i="1"/>
  <c r="AB450" i="1"/>
  <c r="AB438" i="1"/>
  <c r="AB434" i="1"/>
  <c r="AB426" i="1"/>
  <c r="AB422" i="1"/>
  <c r="AB418" i="1"/>
  <c r="AB411" i="1"/>
  <c r="AB407" i="1"/>
  <c r="AB403" i="1"/>
  <c r="AB399" i="1"/>
  <c r="AB383" i="1"/>
  <c r="AB375" i="1"/>
  <c r="AB367" i="1"/>
  <c r="AB359" i="1"/>
  <c r="AB355" i="1"/>
  <c r="AB351" i="1"/>
  <c r="AB347" i="1"/>
  <c r="K754" i="3"/>
  <c r="L754" i="3" s="1"/>
  <c r="AB514" i="1"/>
  <c r="AB506" i="1"/>
  <c r="AB498" i="1"/>
  <c r="AB490" i="1"/>
  <c r="AB486" i="1"/>
  <c r="AB482" i="1"/>
  <c r="AB470" i="1"/>
  <c r="AB466" i="1"/>
  <c r="AB462" i="1"/>
  <c r="AB454" i="1"/>
  <c r="AB446" i="1"/>
  <c r="AB442" i="1"/>
  <c r="AB430" i="1"/>
  <c r="AB414" i="1"/>
  <c r="AB395" i="1"/>
  <c r="AB379" i="1"/>
  <c r="AB371" i="1"/>
  <c r="AB363" i="1"/>
  <c r="AB915" i="1"/>
  <c r="AB656" i="1"/>
  <c r="K753" i="3"/>
  <c r="L753" i="3" s="1"/>
  <c r="AB14" i="1"/>
  <c r="AB10" i="1"/>
  <c r="AB6" i="1"/>
  <c r="AB914" i="1"/>
  <c r="K752" i="3"/>
  <c r="L752" i="3" s="1"/>
  <c r="AB517" i="1"/>
  <c r="AB513" i="1"/>
  <c r="AB509" i="1"/>
  <c r="AB505" i="1"/>
  <c r="AB485" i="1"/>
  <c r="AB469" i="1"/>
  <c r="AB465" i="1"/>
  <c r="AB461" i="1"/>
  <c r="AB457" i="1"/>
  <c r="AB453" i="1"/>
  <c r="AB449" i="1"/>
  <c r="AB445" i="1"/>
  <c r="AB441" i="1"/>
  <c r="AB437" i="1"/>
  <c r="AB433" i="1"/>
  <c r="AB429" i="1"/>
  <c r="AB425" i="1"/>
  <c r="AB421" i="1"/>
  <c r="AB417" i="1"/>
  <c r="AB410" i="1"/>
  <c r="AB406" i="1"/>
  <c r="AB402" i="1"/>
  <c r="AB398" i="1"/>
  <c r="AB394" i="1"/>
  <c r="AB390" i="1"/>
  <c r="AB386" i="1"/>
  <c r="AB382" i="1"/>
  <c r="AB378" i="1"/>
  <c r="AB374" i="1"/>
  <c r="AB370" i="1"/>
  <c r="AB366" i="1"/>
  <c r="AB362" i="1"/>
  <c r="AB358" i="1"/>
  <c r="AB354" i="1"/>
  <c r="AB350" i="1"/>
  <c r="AB647" i="1"/>
  <c r="K751" i="3"/>
  <c r="L751" i="3" s="1"/>
  <c r="AB501" i="1"/>
  <c r="AB497" i="1"/>
  <c r="AB489" i="1"/>
  <c r="AB481" i="1"/>
  <c r="AB477" i="1"/>
  <c r="AB473" i="1"/>
  <c r="AB577" i="1"/>
  <c r="AB5" i="1"/>
  <c r="K750" i="3"/>
  <c r="L750" i="3" s="1"/>
  <c r="K760" i="3"/>
  <c r="L760" i="3" s="1"/>
  <c r="AB690" i="1"/>
  <c r="AB518" i="1"/>
  <c r="W789" i="1"/>
  <c r="X789" i="1" s="1"/>
  <c r="K759" i="3"/>
  <c r="L759" i="3" s="1"/>
  <c r="AB508" i="1"/>
  <c r="AB504" i="1"/>
  <c r="AB492" i="1"/>
  <c r="AB472" i="1"/>
  <c r="AB468" i="1"/>
  <c r="AB464" i="1"/>
  <c r="AB444" i="1"/>
  <c r="AB416" i="1"/>
  <c r="AB413" i="1"/>
  <c r="AB405" i="1"/>
  <c r="AB397" i="1"/>
  <c r="AB385" i="1"/>
  <c r="AB381" i="1"/>
  <c r="AB369" i="1"/>
  <c r="AB361" i="1"/>
  <c r="AB353" i="1"/>
  <c r="AB349" i="1"/>
  <c r="AB323" i="1"/>
  <c r="K758" i="3"/>
  <c r="L758" i="3" s="1"/>
  <c r="AB821" i="1"/>
  <c r="AB786" i="1"/>
  <c r="AB751" i="1"/>
  <c r="AB756" i="1"/>
  <c r="AB772" i="1"/>
  <c r="AB783" i="1"/>
  <c r="AB763" i="1"/>
  <c r="AB765" i="1"/>
  <c r="AB760" i="1"/>
  <c r="AB759" i="1"/>
  <c r="AB764" i="1"/>
  <c r="AB766" i="1"/>
  <c r="AB771" i="1"/>
  <c r="AB747" i="1"/>
  <c r="AB753" i="1"/>
  <c r="AB752" i="1"/>
  <c r="AB762" i="1"/>
  <c r="AB761" i="1"/>
  <c r="AB758" i="1"/>
  <c r="AB757" i="1"/>
  <c r="AB789" i="1"/>
  <c r="AA873" i="1"/>
  <c r="AA813" i="1"/>
  <c r="AA740" i="1"/>
  <c r="AA718" i="1"/>
  <c r="AA694" i="1"/>
  <c r="AA670" i="1"/>
  <c r="AA658" i="1"/>
  <c r="AA646" i="1"/>
  <c r="AA634" i="1"/>
  <c r="AA624" i="1"/>
  <c r="AA577" i="1"/>
  <c r="AA553" i="1"/>
  <c r="AA541" i="1"/>
  <c r="AA528" i="1"/>
  <c r="AA492" i="1"/>
  <c r="AA468" i="1"/>
  <c r="AA456" i="1"/>
  <c r="AA444" i="1"/>
  <c r="AA432" i="1"/>
  <c r="AA385" i="1"/>
  <c r="AA373" i="1"/>
  <c r="AA349" i="1"/>
  <c r="AA313" i="1"/>
  <c r="AA289" i="1"/>
  <c r="AA265" i="1"/>
  <c r="AA253" i="1"/>
  <c r="AA241" i="1"/>
  <c r="AA205" i="1"/>
  <c r="AA193" i="1"/>
  <c r="AA169" i="1"/>
  <c r="AA145" i="1"/>
  <c r="AA133" i="1"/>
  <c r="AA121" i="1"/>
  <c r="AA109" i="1"/>
  <c r="AA97" i="1"/>
  <c r="AA25" i="1"/>
  <c r="AA13" i="1"/>
  <c r="AA872" i="1"/>
  <c r="AA836" i="1"/>
  <c r="AA824" i="1"/>
  <c r="AA787" i="1"/>
  <c r="AA763" i="1"/>
  <c r="AA729" i="1"/>
  <c r="AA669" i="1"/>
  <c r="AA633" i="1"/>
  <c r="AA564" i="1"/>
  <c r="AA552" i="1"/>
  <c r="AA527" i="1"/>
  <c r="AA503" i="1"/>
  <c r="AA491" i="1"/>
  <c r="AA479" i="1"/>
  <c r="AA467" i="1"/>
  <c r="AA455" i="1"/>
  <c r="AA431"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59" i="1"/>
  <c r="AA811" i="1"/>
  <c r="AA728" i="1"/>
  <c r="AA716" i="1"/>
  <c r="AA668" i="1"/>
  <c r="AA632" i="1"/>
  <c r="AA587" i="1"/>
  <c r="AA538" i="1"/>
  <c r="AA526" i="1"/>
  <c r="AA502" i="1"/>
  <c r="AA490" i="1"/>
  <c r="AA478" i="1"/>
  <c r="AA442" i="1"/>
  <c r="AA430" i="1"/>
  <c r="AA418"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0" i="1"/>
  <c r="AA846" i="1"/>
  <c r="AA822" i="1"/>
  <c r="AA810" i="1"/>
  <c r="AA785" i="1"/>
  <c r="AA773" i="1"/>
  <c r="AA727" i="1"/>
  <c r="AA679" i="1"/>
  <c r="AA655" i="1"/>
  <c r="AA643" i="1"/>
  <c r="AA562" i="1"/>
  <c r="AA537" i="1"/>
  <c r="AA525" i="1"/>
  <c r="AA501" i="1"/>
  <c r="AA489" i="1"/>
  <c r="AA477" i="1"/>
  <c r="AA465" i="1"/>
  <c r="AA453" i="1"/>
  <c r="AA441" i="1"/>
  <c r="AA429" i="1"/>
  <c r="AA417"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3" i="1"/>
  <c r="AA881" i="1"/>
  <c r="AA869" i="1"/>
  <c r="AA845" i="1"/>
  <c r="AA784" i="1"/>
  <c r="AA760" i="1"/>
  <c r="AA748" i="1"/>
  <c r="AA726" i="1"/>
  <c r="AA702" i="1"/>
  <c r="AA666" i="1"/>
  <c r="AA654" i="1"/>
  <c r="AA631" i="1"/>
  <c r="AA597" i="1"/>
  <c r="AA585" i="1"/>
  <c r="AA573" i="1"/>
  <c r="AA561" i="1"/>
  <c r="AA536" i="1"/>
  <c r="AA524" i="1"/>
  <c r="AA512" i="1"/>
  <c r="AA500" i="1"/>
  <c r="AA488" i="1"/>
  <c r="AA476" i="1"/>
  <c r="AA464" i="1"/>
  <c r="AA452" i="1"/>
  <c r="AA440" i="1"/>
  <c r="AA416" i="1"/>
  <c r="AA369" i="1"/>
  <c r="AA357" i="1"/>
  <c r="AA345" i="1"/>
  <c r="AA333" i="1"/>
  <c r="AA309" i="1"/>
  <c r="AA273" i="1"/>
  <c r="AA261" i="1"/>
  <c r="AA249" i="1"/>
  <c r="AA237" i="1"/>
  <c r="AA213" i="1"/>
  <c r="AA189" i="1"/>
  <c r="AA177" i="1"/>
  <c r="AA165" i="1"/>
  <c r="AA141" i="1"/>
  <c r="AA117" i="1"/>
  <c r="AA93" i="1"/>
  <c r="AA69" i="1"/>
  <c r="AA45" i="1"/>
  <c r="AA33" i="1"/>
  <c r="AA21" i="1"/>
  <c r="AA9" i="1"/>
  <c r="AA915" i="1"/>
  <c r="AA868" i="1"/>
  <c r="AA856" i="1"/>
  <c r="AA844" i="1"/>
  <c r="AA832" i="1"/>
  <c r="AA820" i="1"/>
  <c r="AA807" i="1"/>
  <c r="AA783" i="1"/>
  <c r="AA759" i="1"/>
  <c r="AA725" i="1"/>
  <c r="AA713" i="1"/>
  <c r="AA665" i="1"/>
  <c r="AA653" i="1"/>
  <c r="AA641" i="1"/>
  <c r="AA620" i="1"/>
  <c r="AA608" i="1"/>
  <c r="AA596" i="1"/>
  <c r="AA584" i="1"/>
  <c r="AA572" i="1"/>
  <c r="AA560" i="1"/>
  <c r="AA535" i="1"/>
  <c r="AA523" i="1"/>
  <c r="AA511" i="1"/>
  <c r="AA499" i="1"/>
  <c r="AA451" i="1"/>
  <c r="AA439" i="1"/>
  <c r="AA427"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4" i="1"/>
  <c r="AA867" i="1"/>
  <c r="AA855" i="1"/>
  <c r="AA843" i="1"/>
  <c r="AA831" i="1"/>
  <c r="AA782" i="1"/>
  <c r="AA770" i="1"/>
  <c r="AA758" i="1"/>
  <c r="AA746" i="1"/>
  <c r="AA724" i="1"/>
  <c r="AA676" i="1"/>
  <c r="AA652" i="1"/>
  <c r="AA640" i="1"/>
  <c r="AA630" i="1"/>
  <c r="AA619" i="1"/>
  <c r="AA595" i="1"/>
  <c r="AA571" i="1"/>
  <c r="AA547" i="1"/>
  <c r="AA534" i="1"/>
  <c r="AA522" i="1"/>
  <c r="AA510" i="1"/>
  <c r="AA498" i="1"/>
  <c r="AA474" i="1"/>
  <c r="AA462" i="1"/>
  <c r="AA450" i="1"/>
  <c r="AA438" i="1"/>
  <c r="AA426" i="1"/>
  <c r="AA403" i="1"/>
  <c r="AA379" i="1"/>
  <c r="AA343" i="1"/>
  <c r="AA331" i="1"/>
  <c r="AA319" i="1"/>
  <c r="AA307" i="1"/>
  <c r="AA295" i="1"/>
  <c r="AA283" i="1"/>
  <c r="AA271" i="1"/>
  <c r="AA259" i="1"/>
  <c r="AA235" i="1"/>
  <c r="AA223" i="1"/>
  <c r="AA211" i="1"/>
  <c r="AA187" i="1"/>
  <c r="AA115" i="1"/>
  <c r="AA103" i="1"/>
  <c r="AA91" i="1"/>
  <c r="AA67" i="1"/>
  <c r="AA43" i="1"/>
  <c r="AA31" i="1"/>
  <c r="AA19" i="1"/>
  <c r="AA7" i="1"/>
  <c r="AA866" i="1"/>
  <c r="AA842" i="1"/>
  <c r="AA793" i="1"/>
  <c r="AA781" i="1"/>
  <c r="AA769" i="1"/>
  <c r="AA757" i="1"/>
  <c r="AA723" i="1"/>
  <c r="AA663" i="1"/>
  <c r="AA651" i="1"/>
  <c r="AA639" i="1"/>
  <c r="AA629" i="1"/>
  <c r="AA618" i="1"/>
  <c r="AA594" i="1"/>
  <c r="AA570" i="1"/>
  <c r="AA558" i="1"/>
  <c r="AA546" i="1"/>
  <c r="AA533" i="1"/>
  <c r="AA521" i="1"/>
  <c r="AA509" i="1"/>
  <c r="AA497" i="1"/>
  <c r="AA485" i="1"/>
  <c r="AA473" i="1"/>
  <c r="AA461" i="1"/>
  <c r="AA437" i="1"/>
  <c r="AA425" i="1"/>
  <c r="AA378" i="1"/>
  <c r="AA366" i="1"/>
  <c r="AA318" i="1"/>
  <c r="AA306" i="1"/>
  <c r="AA294" i="1"/>
  <c r="AA270" i="1"/>
  <c r="AA258" i="1"/>
  <c r="AA246" i="1"/>
  <c r="AA234" i="1"/>
  <c r="AA210" i="1"/>
  <c r="AA198" i="1"/>
  <c r="AA186" i="1"/>
  <c r="AA174" i="1"/>
  <c r="AA162" i="1"/>
  <c r="AA114" i="1"/>
  <c r="AA102" i="1"/>
  <c r="AA90" i="1"/>
  <c r="AA66" i="1"/>
  <c r="AA42" i="1"/>
  <c r="AA30" i="1"/>
  <c r="AA18" i="1"/>
  <c r="AA6" i="1"/>
  <c r="AA877" i="1"/>
  <c r="AA865" i="1"/>
  <c r="AA853" i="1"/>
  <c r="AA780" i="1"/>
  <c r="AA768" i="1"/>
  <c r="AA734" i="1"/>
  <c r="AA710" i="1"/>
  <c r="AA674" i="1"/>
  <c r="AA650" i="1"/>
  <c r="AA638" i="1"/>
  <c r="AA617" i="1"/>
  <c r="AA593" i="1"/>
  <c r="AA569" i="1"/>
  <c r="AA557" i="1"/>
  <c r="AA520" i="1"/>
  <c r="AA508" i="1"/>
  <c r="AA496" i="1"/>
  <c r="AA484" i="1"/>
  <c r="AA472" i="1"/>
  <c r="AA448" i="1"/>
  <c r="AA436" i="1"/>
  <c r="AA424" i="1"/>
  <c r="AA353" i="1"/>
  <c r="AA305" i="1"/>
  <c r="AA293" i="1"/>
  <c r="AA281" i="1"/>
  <c r="AA269" i="1"/>
  <c r="AA245" i="1"/>
  <c r="AA221" i="1"/>
  <c r="AA197" i="1"/>
  <c r="AA173" i="1"/>
  <c r="AA149" i="1"/>
  <c r="AA125" i="1"/>
  <c r="AA101" i="1"/>
  <c r="AA89" i="1"/>
  <c r="AA77" i="1"/>
  <c r="AA65" i="1"/>
  <c r="AA41" i="1"/>
  <c r="AA29" i="1"/>
  <c r="AA17" i="1"/>
  <c r="AA5" i="1"/>
  <c r="AA911" i="1"/>
  <c r="AA876" i="1"/>
  <c r="AA864" i="1"/>
  <c r="AA779" i="1"/>
  <c r="AA767" i="1"/>
  <c r="AA755" i="1"/>
  <c r="AA743" i="1"/>
  <c r="AA709" i="1"/>
  <c r="AA673" i="1"/>
  <c r="AA649" i="1"/>
  <c r="AA627" i="1"/>
  <c r="AA616" i="1"/>
  <c r="AA604" i="1"/>
  <c r="AA592" i="1"/>
  <c r="AA568" i="1"/>
  <c r="AA556" i="1"/>
  <c r="AA531" i="1"/>
  <c r="AA519" i="1"/>
  <c r="AA507" i="1"/>
  <c r="AA495" i="1"/>
  <c r="AA483" i="1"/>
  <c r="AA471" i="1"/>
  <c r="AA459" i="1"/>
  <c r="AA447" i="1"/>
  <c r="AA435" i="1"/>
  <c r="AA423"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0" i="1"/>
  <c r="AA875" i="1"/>
  <c r="AA863" i="1"/>
  <c r="AA839" i="1"/>
  <c r="AA827" i="1"/>
  <c r="AA815" i="1"/>
  <c r="AA766" i="1"/>
  <c r="AA742" i="1"/>
  <c r="AA720" i="1"/>
  <c r="AA708" i="1"/>
  <c r="AA696" i="1"/>
  <c r="AA648" i="1"/>
  <c r="AA636" i="1"/>
  <c r="AA626" i="1"/>
  <c r="AA615" i="1"/>
  <c r="AA603" i="1"/>
  <c r="AA543" i="1"/>
  <c r="AA530" i="1"/>
  <c r="AA506" i="1"/>
  <c r="AA494" i="1"/>
  <c r="AA482" i="1"/>
  <c r="AA470" i="1"/>
  <c r="AA458" i="1"/>
  <c r="AA434" i="1"/>
  <c r="AA422"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09" i="1"/>
  <c r="AA874" i="1"/>
  <c r="AA826" i="1"/>
  <c r="AA777" i="1"/>
  <c r="AA671" i="1"/>
  <c r="AA635" i="1"/>
  <c r="AA625" i="1"/>
  <c r="AA602" i="1"/>
  <c r="AA554" i="1"/>
  <c r="AA542" i="1"/>
  <c r="AA529" i="1"/>
  <c r="AA517" i="1"/>
  <c r="AA505" i="1"/>
  <c r="AA493" i="1"/>
  <c r="AA481" i="1"/>
  <c r="AA469" i="1"/>
  <c r="AA445" i="1"/>
  <c r="AA433" i="1"/>
  <c r="AA421"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K727" i="3"/>
  <c r="L727" i="3" s="1"/>
  <c r="K726" i="3"/>
  <c r="L726" i="3" s="1"/>
  <c r="K717" i="3"/>
  <c r="L717" i="3" s="1"/>
  <c r="K681" i="3"/>
  <c r="L681" i="3" s="1"/>
  <c r="K704" i="3"/>
  <c r="L704" i="3" s="1"/>
  <c r="K739" i="3"/>
  <c r="L739" i="3" s="1"/>
  <c r="K703" i="3"/>
  <c r="L703" i="3" s="1"/>
  <c r="K679" i="3"/>
  <c r="L679" i="3" s="1"/>
  <c r="K702" i="3"/>
  <c r="L702" i="3" s="1"/>
  <c r="K690" i="3"/>
  <c r="L690" i="3" s="1"/>
  <c r="K749" i="3"/>
  <c r="L749" i="3" s="1"/>
  <c r="K712" i="3"/>
  <c r="L712" i="3" s="1"/>
  <c r="K747" i="3"/>
  <c r="L747" i="3" s="1"/>
  <c r="K735" i="3"/>
  <c r="L735" i="3" s="1"/>
  <c r="K723" i="3"/>
  <c r="L723" i="3" s="1"/>
  <c r="K746" i="3"/>
  <c r="L746" i="3" s="1"/>
  <c r="K710" i="3"/>
  <c r="L710" i="3" s="1"/>
  <c r="K686" i="3"/>
  <c r="L686" i="3" s="1"/>
  <c r="K709" i="3"/>
  <c r="L709" i="3" s="1"/>
  <c r="K649" i="3"/>
  <c r="L649" i="3" s="1"/>
  <c r="K744" i="3"/>
  <c r="L744" i="3" s="1"/>
  <c r="K696" i="3"/>
  <c r="L696" i="3" s="1"/>
  <c r="K659" i="3"/>
  <c r="L659" i="3" s="1"/>
  <c r="K682" i="3"/>
  <c r="L682" i="3" s="1"/>
  <c r="T917" i="1"/>
  <c r="T888" i="1"/>
  <c r="AA888" i="1" s="1"/>
  <c r="W863" i="1"/>
  <c r="U863" i="1"/>
  <c r="W865" i="1"/>
  <c r="W864" i="1"/>
  <c r="U877" i="1"/>
  <c r="K504" i="3"/>
  <c r="L504" i="3" s="1"/>
  <c r="K407" i="3"/>
  <c r="L407" i="3" s="1"/>
  <c r="K374" i="3"/>
  <c r="L374" i="3" s="1"/>
  <c r="K372" i="3"/>
  <c r="L372" i="3" s="1"/>
  <c r="K573" i="3"/>
  <c r="L573" i="3" s="1"/>
  <c r="K425" i="3"/>
  <c r="L425" i="3" s="1"/>
  <c r="K511" i="3"/>
  <c r="L511" i="3" s="1"/>
  <c r="K409" i="3"/>
  <c r="L409" i="3" s="1"/>
  <c r="X877" i="1"/>
  <c r="K379" i="3"/>
  <c r="L379" i="3" s="1"/>
  <c r="K497" i="3"/>
  <c r="L497" i="3" s="1"/>
  <c r="K364" i="3"/>
  <c r="L364" i="3" s="1"/>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K505" i="3"/>
  <c r="L505" i="3" s="1"/>
  <c r="K591" i="3"/>
  <c r="L591" i="3" s="1"/>
  <c r="K279" i="3"/>
  <c r="L279" i="3" s="1"/>
  <c r="K345" i="3"/>
  <c r="L345" i="3" s="1"/>
  <c r="K404" i="3"/>
  <c r="L404" i="3" s="1"/>
  <c r="K225" i="3"/>
  <c r="L225" i="3" s="1"/>
  <c r="K324" i="3"/>
  <c r="L324" i="3" s="1"/>
  <c r="K616" i="3"/>
  <c r="L616" i="3" s="1"/>
  <c r="K593" i="3"/>
  <c r="L593" i="3" s="1"/>
  <c r="K463" i="3"/>
  <c r="L463" i="3" s="1"/>
  <c r="K457" i="3"/>
  <c r="L457" i="3" s="1"/>
  <c r="K181" i="3"/>
  <c r="L181" i="3" s="1"/>
  <c r="K278" i="3"/>
  <c r="L278" i="3" s="1"/>
  <c r="K301" i="3"/>
  <c r="L301" i="3" s="1"/>
  <c r="K33" i="3"/>
  <c r="L33" i="3" s="1"/>
  <c r="K173" i="3"/>
  <c r="L173" i="3" s="1"/>
  <c r="K357" i="3"/>
  <c r="L357" i="3" s="1"/>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K508" i="3"/>
  <c r="L508" i="3" s="1"/>
  <c r="K72" i="3"/>
  <c r="L72" i="3" s="1"/>
  <c r="K292" i="3"/>
  <c r="L292" i="3" s="1"/>
  <c r="K438" i="3"/>
  <c r="L438" i="3" s="1"/>
  <c r="K186" i="3"/>
  <c r="L186" i="3" s="1"/>
  <c r="K353" i="3"/>
  <c r="L353" i="3" s="1"/>
  <c r="K530" i="3"/>
  <c r="L530" i="3" s="1"/>
  <c r="K531" i="3"/>
  <c r="L531" i="3" s="1"/>
  <c r="K594" i="3"/>
  <c r="L594" i="3" s="1"/>
  <c r="J640" i="3"/>
  <c r="L640" i="3" s="1"/>
  <c r="J637" i="3"/>
  <c r="L637" i="3" s="1"/>
  <c r="J643" i="3"/>
  <c r="L643" i="3" s="1"/>
  <c r="J665" i="3"/>
  <c r="L665" i="3" s="1"/>
  <c r="J668" i="3"/>
  <c r="L668" i="3" s="1"/>
  <c r="J669" i="3"/>
  <c r="L669" i="3" s="1"/>
  <c r="W48" i="1"/>
  <c r="X48" i="1" s="1"/>
  <c r="W198" i="1"/>
  <c r="X198" i="1" s="1"/>
  <c r="W427" i="1"/>
  <c r="X427" i="1" s="1"/>
  <c r="W89" i="1"/>
  <c r="X89" i="1" s="1"/>
  <c r="B581" i="3" s="1"/>
  <c r="W139" i="1"/>
  <c r="X139" i="1" s="1"/>
  <c r="U428" i="1"/>
  <c r="I428" i="1" s="1"/>
  <c r="U10" i="1"/>
  <c r="I10" i="1" s="1"/>
  <c r="W170" i="1"/>
  <c r="X170" i="1" s="1"/>
  <c r="W11" i="1"/>
  <c r="X11" i="1" s="1"/>
  <c r="U121" i="1"/>
  <c r="U488" i="1"/>
  <c r="I488" i="1" s="1"/>
  <c r="W22" i="1"/>
  <c r="X22" i="1" s="1"/>
  <c r="W372" i="1"/>
  <c r="X372" i="1" s="1"/>
  <c r="W734" i="1"/>
  <c r="X734" i="1" s="1"/>
  <c r="B656" i="3" s="1"/>
  <c r="W2" i="1"/>
  <c r="X2" i="1" s="1"/>
  <c r="K824" i="3" s="1"/>
  <c r="L824" i="3" s="1"/>
  <c r="W104" i="1"/>
  <c r="X104" i="1" s="1"/>
  <c r="U154" i="1"/>
  <c r="I154" i="1" s="1"/>
  <c r="W174" i="1"/>
  <c r="X174" i="1" s="1"/>
  <c r="W49" i="1"/>
  <c r="X49" i="1" s="1"/>
  <c r="U49" i="1"/>
  <c r="I49" i="1" s="1"/>
  <c r="U317" i="1"/>
  <c r="I317" i="1" s="1"/>
  <c r="W317" i="1"/>
  <c r="X317" i="1" s="1"/>
  <c r="U268" i="1"/>
  <c r="I268" i="1" s="1"/>
  <c r="W268" i="1"/>
  <c r="X268" i="1" s="1"/>
  <c r="W672" i="1"/>
  <c r="X672" i="1" s="1"/>
  <c r="U672" i="1"/>
  <c r="W90" i="1"/>
  <c r="X90" i="1" s="1"/>
  <c r="U90" i="1"/>
  <c r="I90" i="1" s="1"/>
  <c r="W120" i="1"/>
  <c r="X120" i="1" s="1"/>
  <c r="U120" i="1"/>
  <c r="I120" i="1" s="1"/>
  <c r="U170" i="1"/>
  <c r="I170" i="1" s="1"/>
  <c r="W487" i="1"/>
  <c r="X487" i="1" s="1"/>
  <c r="U487" i="1"/>
  <c r="I487" i="1" s="1"/>
  <c r="U107" i="1"/>
  <c r="W107" i="1"/>
  <c r="X107" i="1" s="1"/>
  <c r="U615" i="1"/>
  <c r="W615" i="1"/>
  <c r="X615" i="1" s="1"/>
  <c r="W673" i="1"/>
  <c r="X673" i="1" s="1"/>
  <c r="B598" i="3" s="1"/>
  <c r="U673" i="1"/>
  <c r="W37" i="1"/>
  <c r="X37" i="1" s="1"/>
  <c r="U37" i="1"/>
  <c r="I37" i="1" s="1"/>
  <c r="U157" i="1"/>
  <c r="I157" i="1" s="1"/>
  <c r="W157" i="1"/>
  <c r="X157" i="1" s="1"/>
  <c r="U198" i="1"/>
  <c r="I198" i="1" s="1"/>
  <c r="W733" i="1"/>
  <c r="X733" i="1" s="1"/>
  <c r="U733"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89" i="1"/>
  <c r="W34" i="1"/>
  <c r="X34" i="1" s="1"/>
  <c r="U34" i="1"/>
  <c r="I34" i="1" s="1"/>
  <c r="W74" i="1"/>
  <c r="X74" i="1" s="1"/>
  <c r="U74" i="1"/>
  <c r="I74" i="1" s="1"/>
  <c r="W197" i="1"/>
  <c r="X197" i="1" s="1"/>
  <c r="U197" i="1"/>
  <c r="I197" i="1" s="1"/>
  <c r="U318" i="1"/>
  <c r="I318" i="1" s="1"/>
  <c r="W318" i="1"/>
  <c r="X318" i="1" s="1"/>
  <c r="W790" i="1"/>
  <c r="X790" i="1" s="1"/>
  <c r="U790"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57" i="1"/>
  <c r="X857" i="1" s="1"/>
  <c r="U857" i="1"/>
  <c r="I857" i="1" s="1"/>
  <c r="W61" i="1"/>
  <c r="X61" i="1" s="1"/>
  <c r="U61" i="1"/>
  <c r="I61" i="1" s="1"/>
  <c r="W859" i="1"/>
  <c r="X859" i="1" s="1"/>
  <c r="B732" i="3" s="1"/>
  <c r="U859" i="1"/>
  <c r="I859" i="1" s="1"/>
  <c r="W659" i="1"/>
  <c r="X659" i="1" s="1"/>
  <c r="U659" i="1"/>
  <c r="W707" i="1"/>
  <c r="X707" i="1" s="1"/>
  <c r="U707" i="1"/>
  <c r="W755" i="1"/>
  <c r="X755" i="1" s="1"/>
  <c r="B648" i="3" s="1"/>
  <c r="U755" i="1"/>
  <c r="W801" i="1"/>
  <c r="X801" i="1" s="1"/>
  <c r="K821" i="3" s="1"/>
  <c r="L821" i="3" s="1"/>
  <c r="U801" i="1"/>
  <c r="W832" i="1"/>
  <c r="X832" i="1" s="1"/>
  <c r="B666" i="3" s="1"/>
  <c r="U832" i="1"/>
  <c r="I832" i="1" s="1"/>
  <c r="W511" i="1"/>
  <c r="X511" i="1" s="1"/>
  <c r="U511" i="1"/>
  <c r="I511" i="1" s="1"/>
  <c r="U5" i="1"/>
  <c r="I5" i="1" s="1"/>
  <c r="U2" i="1"/>
  <c r="I2" i="1" s="1"/>
  <c r="L701" i="1"/>
  <c r="AB701" i="1" s="1"/>
  <c r="L803" i="1"/>
  <c r="AB803" i="1" s="1"/>
  <c r="L824" i="1"/>
  <c r="AB824" i="1" s="1"/>
  <c r="L787" i="1"/>
  <c r="AB787" i="1" s="1"/>
  <c r="L750" i="1"/>
  <c r="AB750" i="1" s="1"/>
  <c r="L770" i="1"/>
  <c r="AB770" i="1" s="1"/>
  <c r="L755" i="1"/>
  <c r="AB755" i="1" s="1"/>
  <c r="L648" i="1"/>
  <c r="AB648" i="1" s="1"/>
  <c r="L122" i="1"/>
  <c r="AB122" i="1" s="1"/>
  <c r="W540" i="1" l="1"/>
  <c r="X540" i="1" s="1"/>
  <c r="AB540" i="1"/>
  <c r="AA540" i="1"/>
  <c r="W1017" i="1"/>
  <c r="X1017" i="1" s="1"/>
  <c r="AB1017" i="1"/>
  <c r="U1017" i="1"/>
  <c r="I1017" i="1" s="1"/>
  <c r="U1012" i="1"/>
  <c r="I1012" i="1" s="1"/>
  <c r="U1052" i="1"/>
  <c r="I1052" i="1" s="1"/>
  <c r="AB1013" i="1"/>
  <c r="U1047" i="1"/>
  <c r="I1047" i="1" s="1"/>
  <c r="AB1057" i="1"/>
  <c r="AB1040" i="1"/>
  <c r="AA1047" i="1"/>
  <c r="U1028" i="1"/>
  <c r="I1019" i="1"/>
  <c r="AB1028" i="1"/>
  <c r="W1035" i="1"/>
  <c r="X1035" i="1" s="1"/>
  <c r="AA1040" i="1"/>
  <c r="W1047" i="1"/>
  <c r="X1047" i="1" s="1"/>
  <c r="AB1052" i="1"/>
  <c r="AA1012" i="1"/>
  <c r="AA1032" i="1"/>
  <c r="W1052" i="1"/>
  <c r="X1052" i="1" s="1"/>
  <c r="U1014" i="1"/>
  <c r="I1014" i="1" s="1"/>
  <c r="W1012" i="1"/>
  <c r="X1012" i="1" s="1"/>
  <c r="W1014" i="1"/>
  <c r="X1014" i="1" s="1"/>
  <c r="W1050" i="1"/>
  <c r="X1050" i="1" s="1"/>
  <c r="U1046" i="1"/>
  <c r="I1046" i="1" s="1"/>
  <c r="U1050" i="1"/>
  <c r="I1050" i="1" s="1"/>
  <c r="AA1050" i="1"/>
  <c r="W1028" i="1"/>
  <c r="X1028" i="1" s="1"/>
  <c r="W1040" i="1"/>
  <c r="X1040" i="1" s="1"/>
  <c r="AB1035" i="1"/>
  <c r="AA1020" i="1"/>
  <c r="I1020" i="1"/>
  <c r="AB1031" i="1"/>
  <c r="W1031" i="1"/>
  <c r="X1031" i="1" s="1"/>
  <c r="W1041" i="1"/>
  <c r="X1041" i="1" s="1"/>
  <c r="W1038" i="1"/>
  <c r="X1038" i="1" s="1"/>
  <c r="W1020" i="1"/>
  <c r="X1020" i="1" s="1"/>
  <c r="AB1058" i="1"/>
  <c r="W1053" i="1"/>
  <c r="X1053" i="1" s="1"/>
  <c r="AB1045" i="1"/>
  <c r="AB1033" i="1"/>
  <c r="AA1046" i="1"/>
  <c r="U1035" i="1"/>
  <c r="I1035" i="1" s="1"/>
  <c r="AB1036" i="1"/>
  <c r="AB1029" i="1"/>
  <c r="AA1015" i="1"/>
  <c r="U1029" i="1"/>
  <c r="I1029" i="1" s="1"/>
  <c r="U1030" i="1"/>
  <c r="I1030" i="1" s="1"/>
  <c r="AB1041" i="1"/>
  <c r="U1038" i="1"/>
  <c r="I1038" i="1" s="1"/>
  <c r="AA1041" i="1"/>
  <c r="AB1043" i="1"/>
  <c r="AA1038" i="1"/>
  <c r="AB1015" i="1"/>
  <c r="W1029" i="1"/>
  <c r="X1029" i="1" s="1"/>
  <c r="AB1053" i="1"/>
  <c r="AA1053" i="1"/>
  <c r="W1021" i="1"/>
  <c r="X1021" i="1" s="1"/>
  <c r="W1057" i="1"/>
  <c r="X1057" i="1" s="1"/>
  <c r="W1048" i="1"/>
  <c r="X1048" i="1" s="1"/>
  <c r="AB1014" i="1"/>
  <c r="I1021" i="1"/>
  <c r="W1016" i="1"/>
  <c r="X1016" i="1" s="1"/>
  <c r="U1043" i="1"/>
  <c r="I1043" i="1" s="1"/>
  <c r="AB1025" i="1"/>
  <c r="U1037" i="1"/>
  <c r="I1037" i="1" s="1"/>
  <c r="W1019" i="1"/>
  <c r="X1019" i="1" s="1"/>
  <c r="U1055" i="1"/>
  <c r="I1055" i="1" s="1"/>
  <c r="U1032" i="1"/>
  <c r="I1032" i="1" s="1"/>
  <c r="W1027" i="1"/>
  <c r="X1027" i="1" s="1"/>
  <c r="AA1016" i="1"/>
  <c r="AB1037" i="1"/>
  <c r="AB1055" i="1"/>
  <c r="W1032" i="1"/>
  <c r="X1032" i="1" s="1"/>
  <c r="W1010" i="1"/>
  <c r="X1010" i="1" s="1"/>
  <c r="AB1016" i="1"/>
  <c r="W1025" i="1"/>
  <c r="X1025" i="1" s="1"/>
  <c r="AA1039" i="1"/>
  <c r="AA1043" i="1"/>
  <c r="I1013" i="1"/>
  <c r="W1037" i="1"/>
  <c r="X1037" i="1" s="1"/>
  <c r="AB1021" i="1"/>
  <c r="W1036" i="1"/>
  <c r="X1036" i="1" s="1"/>
  <c r="U1025" i="1"/>
  <c r="AB1027" i="1"/>
  <c r="AA1055" i="1"/>
  <c r="U1036" i="1"/>
  <c r="I1036" i="1" s="1"/>
  <c r="U1034" i="1"/>
  <c r="I1034" i="1" s="1"/>
  <c r="AB1019" i="1"/>
  <c r="AA1057" i="1"/>
  <c r="U1027" i="1"/>
  <c r="I1027" i="1" s="1"/>
  <c r="W1015" i="1"/>
  <c r="X1015" i="1" s="1"/>
  <c r="AB1048" i="1"/>
  <c r="U1048" i="1"/>
  <c r="I1048" i="1" s="1"/>
  <c r="AA1034" i="1"/>
  <c r="W1013" i="1"/>
  <c r="X1013" i="1" s="1"/>
  <c r="AA1010" i="1"/>
  <c r="W1008" i="1"/>
  <c r="X1008" i="1" s="1"/>
  <c r="U1010" i="1"/>
  <c r="I1010" i="1" s="1"/>
  <c r="AB1009" i="1"/>
  <c r="AA1009" i="1"/>
  <c r="X1002" i="1"/>
  <c r="AB1042" i="1"/>
  <c r="AA1042" i="1"/>
  <c r="U1042" i="1"/>
  <c r="I1042" i="1" s="1"/>
  <c r="AB1049" i="1"/>
  <c r="U1049" i="1"/>
  <c r="I1049" i="1" s="1"/>
  <c r="AB1054" i="1"/>
  <c r="AA1051" i="1"/>
  <c r="AA1054" i="1"/>
  <c r="AA1006" i="1"/>
  <c r="U1058" i="1"/>
  <c r="I1058" i="1" s="1"/>
  <c r="U1054" i="1"/>
  <c r="I1054" i="1" s="1"/>
  <c r="AA1033" i="1"/>
  <c r="W1030" i="1"/>
  <c r="X1030" i="1" s="1"/>
  <c r="AB1006" i="1"/>
  <c r="AA1058" i="1"/>
  <c r="U1033" i="1"/>
  <c r="I1033" i="1" s="1"/>
  <c r="U1006" i="1"/>
  <c r="AB1011" i="1"/>
  <c r="W1049" i="1"/>
  <c r="X1049" i="1" s="1"/>
  <c r="AB1018" i="1"/>
  <c r="U1009" i="1"/>
  <c r="I1009" i="1" s="1"/>
  <c r="AA1045" i="1"/>
  <c r="AA1018" i="1"/>
  <c r="AB1030" i="1"/>
  <c r="U1045" i="1"/>
  <c r="I1045" i="1" s="1"/>
  <c r="AB1004" i="1"/>
  <c r="X1004" i="1"/>
  <c r="AB1034" i="1"/>
  <c r="U1018" i="1"/>
  <c r="I1018" i="1" s="1"/>
  <c r="AB1046" i="1"/>
  <c r="AB1039" i="1"/>
  <c r="AB1051" i="1"/>
  <c r="AA1044" i="1"/>
  <c r="U1044" i="1"/>
  <c r="I1044" i="1" s="1"/>
  <c r="AA1008" i="1"/>
  <c r="W1044" i="1"/>
  <c r="X1044" i="1" s="1"/>
  <c r="W1011" i="1"/>
  <c r="X1011" i="1" s="1"/>
  <c r="U1008" i="1"/>
  <c r="I1008" i="1" s="1"/>
  <c r="W1056" i="1"/>
  <c r="X1056" i="1" s="1"/>
  <c r="AA1056" i="1"/>
  <c r="AA1011" i="1"/>
  <c r="U1056" i="1"/>
  <c r="I1056" i="1" s="1"/>
  <c r="W1051" i="1"/>
  <c r="X1051" i="1" s="1"/>
  <c r="AA1031" i="1"/>
  <c r="W1039" i="1"/>
  <c r="X1039" i="1" s="1"/>
  <c r="AA917" i="1"/>
  <c r="W917" i="1"/>
  <c r="X917" i="1" s="1"/>
  <c r="U917" i="1"/>
  <c r="AB917" i="1"/>
  <c r="AB888" i="1"/>
  <c r="W488" i="1"/>
  <c r="X488" i="1" s="1"/>
  <c r="U427" i="1"/>
  <c r="I427" i="1" s="1"/>
  <c r="W154" i="1"/>
  <c r="X154" i="1" s="1"/>
  <c r="W121" i="1"/>
  <c r="X121" i="1" s="1"/>
  <c r="U104" i="1"/>
  <c r="I104" i="1" s="1"/>
  <c r="U11" i="1"/>
  <c r="I11" i="1" s="1"/>
  <c r="U372" i="1"/>
  <c r="I372" i="1" s="1"/>
  <c r="U174" i="1"/>
  <c r="I174" i="1" s="1"/>
  <c r="U22" i="1"/>
  <c r="I22" i="1" s="1"/>
  <c r="W10" i="1"/>
  <c r="X10" i="1" s="1"/>
  <c r="W428" i="1"/>
  <c r="X428" i="1" s="1"/>
  <c r="W5" i="1"/>
  <c r="X5" i="1" s="1"/>
  <c r="B716" i="3" s="1"/>
  <c r="U734" i="1"/>
  <c r="U139" i="1"/>
  <c r="I139" i="1" s="1"/>
  <c r="U89" i="1"/>
  <c r="I89" i="1" s="1"/>
  <c r="U202" i="1"/>
  <c r="I202" i="1" s="1"/>
  <c r="W202" i="1"/>
  <c r="X202" i="1" s="1"/>
  <c r="W161" i="1"/>
  <c r="X161" i="1" s="1"/>
  <c r="U161" i="1"/>
  <c r="I161" i="1" s="1"/>
  <c r="W56" i="1"/>
  <c r="X56" i="1" s="1"/>
  <c r="U56" i="1"/>
  <c r="I56" i="1" s="1"/>
  <c r="U253" i="1"/>
  <c r="I253" i="1" s="1"/>
  <c r="W253" i="1"/>
  <c r="X253" i="1" s="1"/>
  <c r="B668" i="3" s="1"/>
  <c r="W774" i="1"/>
  <c r="X774" i="1" s="1"/>
  <c r="U774" i="1"/>
  <c r="W841" i="1"/>
  <c r="X841" i="1" s="1"/>
  <c r="U841" i="1"/>
  <c r="I841" i="1" s="1"/>
  <c r="U763" i="1"/>
  <c r="W763" i="1"/>
  <c r="X763" i="1" s="1"/>
  <c r="B640" i="3" s="1"/>
  <c r="U627" i="1"/>
  <c r="W627" i="1"/>
  <c r="X627" i="1" s="1"/>
  <c r="W682" i="1"/>
  <c r="X682" i="1" s="1"/>
  <c r="U682" i="1"/>
  <c r="U407" i="1"/>
  <c r="I407" i="1" s="1"/>
  <c r="W407" i="1"/>
  <c r="X407" i="1" s="1"/>
  <c r="U412" i="1"/>
  <c r="I412" i="1" s="1"/>
  <c r="W412" i="1"/>
  <c r="X412" i="1" s="1"/>
  <c r="W102" i="1"/>
  <c r="X102" i="1" s="1"/>
  <c r="U102" i="1"/>
  <c r="I102" i="1" s="1"/>
  <c r="W458" i="1"/>
  <c r="X458" i="1" s="1"/>
  <c r="U458" i="1"/>
  <c r="I458" i="1" s="1"/>
  <c r="W41" i="1"/>
  <c r="X41" i="1" s="1"/>
  <c r="U41" i="1"/>
  <c r="I41" i="1" s="1"/>
  <c r="U429" i="1"/>
  <c r="I429" i="1" s="1"/>
  <c r="W429" i="1"/>
  <c r="X429" i="1" s="1"/>
  <c r="B615" i="3" s="1"/>
  <c r="W230" i="1"/>
  <c r="X230" i="1" s="1"/>
  <c r="U230" i="1"/>
  <c r="I230" i="1" s="1"/>
  <c r="U626" i="1"/>
  <c r="W626" i="1"/>
  <c r="X626" i="1" s="1"/>
  <c r="W329" i="1"/>
  <c r="X329" i="1" s="1"/>
  <c r="U329" i="1"/>
  <c r="I329" i="1" s="1"/>
  <c r="W119" i="1"/>
  <c r="X119" i="1" s="1"/>
  <c r="U119" i="1"/>
  <c r="I119" i="1" s="1"/>
  <c r="W156" i="1"/>
  <c r="X156" i="1" s="1"/>
  <c r="U156" i="1"/>
  <c r="I156" i="1" s="1"/>
  <c r="W85" i="1"/>
  <c r="X85" i="1" s="1"/>
  <c r="K830" i="3" s="1"/>
  <c r="L830" i="3" s="1"/>
  <c r="U85" i="1"/>
  <c r="I85" i="1" s="1"/>
  <c r="W114" i="1"/>
  <c r="X114" i="1" s="1"/>
  <c r="U114" i="1"/>
  <c r="I114" i="1" s="1"/>
  <c r="W744" i="1"/>
  <c r="X744" i="1" s="1"/>
  <c r="U744" i="1"/>
  <c r="U353" i="1"/>
  <c r="I353" i="1" s="1"/>
  <c r="W353" i="1"/>
  <c r="X353" i="1" s="1"/>
  <c r="U153" i="1"/>
  <c r="I153" i="1" s="1"/>
  <c r="W153" i="1"/>
  <c r="X153" i="1" s="1"/>
  <c r="W813" i="1"/>
  <c r="X813" i="1" s="1"/>
  <c r="U813" i="1"/>
  <c r="W584" i="1"/>
  <c r="X584" i="1" s="1"/>
  <c r="U584" i="1"/>
  <c r="W386" i="1"/>
  <c r="X386" i="1" s="1"/>
  <c r="U386" i="1"/>
  <c r="I386" i="1" s="1"/>
  <c r="W688" i="1"/>
  <c r="X688" i="1" s="1"/>
  <c r="U688" i="1"/>
  <c r="W492" i="1"/>
  <c r="X492" i="1" s="1"/>
  <c r="B643" i="3" s="1"/>
  <c r="U492" i="1"/>
  <c r="I492" i="1" s="1"/>
  <c r="W375" i="1"/>
  <c r="X375" i="1" s="1"/>
  <c r="U375" i="1"/>
  <c r="I375" i="1" s="1"/>
  <c r="W717" i="1"/>
  <c r="X717" i="1" s="1"/>
  <c r="U717" i="1"/>
  <c r="W344" i="1"/>
  <c r="X344" i="1" s="1"/>
  <c r="U344" i="1"/>
  <c r="I344" i="1" s="1"/>
  <c r="W764" i="1"/>
  <c r="X764" i="1" s="1"/>
  <c r="U764" i="1"/>
  <c r="I868" i="1"/>
  <c r="W868" i="1"/>
  <c r="X868" i="1" s="1"/>
  <c r="U519" i="1"/>
  <c r="I519" i="1" s="1"/>
  <c r="W519" i="1"/>
  <c r="X519" i="1" s="1"/>
  <c r="W646" i="1"/>
  <c r="X646" i="1" s="1"/>
  <c r="U646" i="1"/>
  <c r="W751" i="1"/>
  <c r="X751" i="1" s="1"/>
  <c r="U751" i="1"/>
  <c r="W750" i="1"/>
  <c r="X750" i="1" s="1"/>
  <c r="U750" i="1"/>
  <c r="W874" i="1"/>
  <c r="X874" i="1" s="1"/>
  <c r="I874" i="1"/>
  <c r="W576" i="1"/>
  <c r="X576" i="1" s="1"/>
  <c r="U576" i="1"/>
  <c r="U368" i="1"/>
  <c r="I368" i="1" s="1"/>
  <c r="W368" i="1"/>
  <c r="X368" i="1" s="1"/>
  <c r="W118" i="1"/>
  <c r="X118" i="1" s="1"/>
  <c r="U118" i="1"/>
  <c r="I118" i="1" s="1"/>
  <c r="W804" i="1"/>
  <c r="X804" i="1" s="1"/>
  <c r="U804" i="1"/>
  <c r="W605" i="1"/>
  <c r="X605" i="1" s="1"/>
  <c r="U605" i="1"/>
  <c r="U167" i="1"/>
  <c r="I167" i="1" s="1"/>
  <c r="W167" i="1"/>
  <c r="X167" i="1" s="1"/>
  <c r="U509" i="1"/>
  <c r="I509" i="1" s="1"/>
  <c r="W509" i="1"/>
  <c r="X509" i="1" s="1"/>
  <c r="W685" i="1"/>
  <c r="X685" i="1" s="1"/>
  <c r="U685" i="1"/>
  <c r="W361" i="1"/>
  <c r="X361" i="1" s="1"/>
  <c r="U361" i="1"/>
  <c r="I361" i="1" s="1"/>
  <c r="W635" i="1"/>
  <c r="X635" i="1" s="1"/>
  <c r="U635" i="1"/>
  <c r="W330" i="1"/>
  <c r="X330" i="1" s="1"/>
  <c r="U330" i="1"/>
  <c r="I330" i="1" s="1"/>
  <c r="W110" i="1"/>
  <c r="X110" i="1" s="1"/>
  <c r="U110" i="1"/>
  <c r="I110" i="1" s="1"/>
  <c r="W438" i="1"/>
  <c r="X438" i="1" s="1"/>
  <c r="U438" i="1"/>
  <c r="I438" i="1" s="1"/>
  <c r="W229" i="1"/>
  <c r="X229" i="1" s="1"/>
  <c r="U229" i="1"/>
  <c r="I229" i="1" s="1"/>
  <c r="W185" i="1"/>
  <c r="X185" i="1" s="1"/>
  <c r="U185" i="1"/>
  <c r="I185" i="1" s="1"/>
  <c r="W384" i="1"/>
  <c r="X384" i="1" s="1"/>
  <c r="U384" i="1"/>
  <c r="I384" i="1" s="1"/>
  <c r="U460" i="1"/>
  <c r="I460" i="1" s="1"/>
  <c r="W460" i="1"/>
  <c r="X460" i="1" s="1"/>
  <c r="U53" i="1"/>
  <c r="I53" i="1" s="1"/>
  <c r="W53" i="1"/>
  <c r="X53" i="1" s="1"/>
  <c r="W872" i="1"/>
  <c r="X872" i="1" s="1"/>
  <c r="I872" i="1"/>
  <c r="W680" i="1"/>
  <c r="X680" i="1" s="1"/>
  <c r="U680" i="1"/>
  <c r="W483" i="1"/>
  <c r="X483" i="1" s="1"/>
  <c r="U483" i="1"/>
  <c r="I483" i="1" s="1"/>
  <c r="W286" i="1"/>
  <c r="X286" i="1" s="1"/>
  <c r="U286" i="1"/>
  <c r="I286" i="1" s="1"/>
  <c r="W593" i="1"/>
  <c r="X593" i="1" s="1"/>
  <c r="U593" i="1"/>
  <c r="W275" i="1"/>
  <c r="X275" i="1" s="1"/>
  <c r="U275" i="1"/>
  <c r="I275" i="1" s="1"/>
  <c r="W592" i="1"/>
  <c r="X592" i="1" s="1"/>
  <c r="U592" i="1"/>
  <c r="W471" i="1"/>
  <c r="X471" i="1" s="1"/>
  <c r="U471" i="1"/>
  <c r="I471" i="1" s="1"/>
  <c r="W244" i="1"/>
  <c r="X244" i="1" s="1"/>
  <c r="U244" i="1"/>
  <c r="I244" i="1" s="1"/>
  <c r="U638" i="1"/>
  <c r="W638" i="1"/>
  <c r="X638" i="1" s="1"/>
  <c r="U637" i="1"/>
  <c r="W637" i="1"/>
  <c r="X637" i="1" s="1"/>
  <c r="W762" i="1"/>
  <c r="X762" i="1" s="1"/>
  <c r="U762" i="1"/>
  <c r="W866" i="1"/>
  <c r="X866" i="1" s="1"/>
  <c r="I866" i="1"/>
  <c r="W875" i="1"/>
  <c r="X875" i="1" s="1"/>
  <c r="I875" i="1"/>
  <c r="W634" i="1"/>
  <c r="X634" i="1" s="1"/>
  <c r="U634" i="1"/>
  <c r="W776" i="1"/>
  <c r="X776" i="1" s="1"/>
  <c r="U776" i="1"/>
  <c r="W475" i="1"/>
  <c r="X475" i="1" s="1"/>
  <c r="U475" i="1"/>
  <c r="I475" i="1" s="1"/>
  <c r="W248" i="1"/>
  <c r="X248" i="1" s="1"/>
  <c r="U248" i="1"/>
  <c r="I248" i="1" s="1"/>
  <c r="W8" i="1"/>
  <c r="X8" i="1" s="1"/>
  <c r="U8" i="1"/>
  <c r="I8" i="1" s="1"/>
  <c r="W710" i="1"/>
  <c r="X710" i="1" s="1"/>
  <c r="U710" i="1"/>
  <c r="W504" i="1"/>
  <c r="X504" i="1" s="1"/>
  <c r="U504" i="1"/>
  <c r="I504" i="1" s="1"/>
  <c r="W297" i="1"/>
  <c r="X297" i="1" s="1"/>
  <c r="U297" i="1"/>
  <c r="I297" i="1" s="1"/>
  <c r="W27" i="1"/>
  <c r="X27" i="1" s="1"/>
  <c r="U27" i="1"/>
  <c r="I27" i="1" s="1"/>
  <c r="U302" i="1"/>
  <c r="I302" i="1" s="1"/>
  <c r="W302" i="1"/>
  <c r="X302" i="1" s="1"/>
  <c r="W261" i="1"/>
  <c r="X261" i="1" s="1"/>
  <c r="U261" i="1"/>
  <c r="I261" i="1" s="1"/>
  <c r="W871" i="1"/>
  <c r="X871" i="1" s="1"/>
  <c r="I871" i="1"/>
  <c r="W641" i="1"/>
  <c r="X641" i="1" s="1"/>
  <c r="U641" i="1"/>
  <c r="W544" i="1"/>
  <c r="X544" i="1" s="1"/>
  <c r="U544" i="1"/>
  <c r="I544" i="1" s="1"/>
  <c r="W445" i="1"/>
  <c r="X445" i="1" s="1"/>
  <c r="B592" i="3" s="1"/>
  <c r="U445" i="1"/>
  <c r="I445" i="1" s="1"/>
  <c r="W346" i="1"/>
  <c r="X346" i="1" s="1"/>
  <c r="U346" i="1"/>
  <c r="W246" i="1"/>
  <c r="X246" i="1" s="1"/>
  <c r="B700" i="3" s="1"/>
  <c r="U246" i="1"/>
  <c r="I246" i="1" s="1"/>
  <c r="W235" i="1"/>
  <c r="X235" i="1" s="1"/>
  <c r="U235" i="1"/>
  <c r="I235" i="1" s="1"/>
  <c r="W781" i="1"/>
  <c r="X781" i="1" s="1"/>
  <c r="B698" i="3" s="1"/>
  <c r="U781" i="1"/>
  <c r="W668" i="1"/>
  <c r="X668" i="1" s="1"/>
  <c r="B623" i="3" s="1"/>
  <c r="U668" i="1"/>
  <c r="W542" i="1"/>
  <c r="X542" i="1" s="1"/>
  <c r="U542" i="1"/>
  <c r="I542" i="1" s="1"/>
  <c r="W423" i="1"/>
  <c r="X423" i="1" s="1"/>
  <c r="B579" i="3" s="1"/>
  <c r="U423" i="1"/>
  <c r="I423" i="1" s="1"/>
  <c r="W304" i="1"/>
  <c r="X304" i="1" s="1"/>
  <c r="U304" i="1"/>
  <c r="I304" i="1" s="1"/>
  <c r="W716" i="1"/>
  <c r="X716" i="1" s="1"/>
  <c r="B685" i="3" s="1"/>
  <c r="U716" i="1"/>
  <c r="U591" i="1"/>
  <c r="W591" i="1"/>
  <c r="X591" i="1" s="1"/>
  <c r="U830" i="1"/>
  <c r="I830" i="1" s="1"/>
  <c r="W830" i="1"/>
  <c r="X830" i="1" s="1"/>
  <c r="U715" i="1"/>
  <c r="W715" i="1"/>
  <c r="X715" i="1" s="1"/>
  <c r="U590" i="1"/>
  <c r="W590" i="1"/>
  <c r="X590" i="1" s="1"/>
  <c r="W829" i="1"/>
  <c r="X829" i="1" s="1"/>
  <c r="U829" i="1"/>
  <c r="I829" i="1" s="1"/>
  <c r="W714" i="1"/>
  <c r="X714" i="1" s="1"/>
  <c r="U714" i="1"/>
  <c r="W599" i="1"/>
  <c r="X599" i="1" s="1"/>
  <c r="U599" i="1"/>
  <c r="W828" i="1"/>
  <c r="X828" i="1" s="1"/>
  <c r="U828" i="1"/>
  <c r="I828" i="1" s="1"/>
  <c r="W703" i="1"/>
  <c r="X703" i="1" s="1"/>
  <c r="U703" i="1"/>
  <c r="W578" i="1"/>
  <c r="X578" i="1" s="1"/>
  <c r="U578" i="1"/>
  <c r="W827" i="1"/>
  <c r="X827" i="1" s="1"/>
  <c r="B722" i="3" s="1"/>
  <c r="U827" i="1"/>
  <c r="I827" i="1" s="1"/>
  <c r="W702" i="1"/>
  <c r="X702" i="1" s="1"/>
  <c r="B629" i="3" s="1"/>
  <c r="U702" i="1"/>
  <c r="W587" i="1"/>
  <c r="X587" i="1" s="1"/>
  <c r="U587" i="1"/>
  <c r="W836" i="1"/>
  <c r="X836" i="1" s="1"/>
  <c r="B719" i="3" s="1"/>
  <c r="U836" i="1"/>
  <c r="I836" i="1" s="1"/>
  <c r="W739" i="1"/>
  <c r="X739" i="1" s="1"/>
  <c r="U739" i="1"/>
  <c r="W633" i="1"/>
  <c r="X633" i="1" s="1"/>
  <c r="B721" i="3" s="1"/>
  <c r="U633" i="1"/>
  <c r="W535" i="1"/>
  <c r="X535" i="1" s="1"/>
  <c r="U535" i="1"/>
  <c r="I535" i="1" s="1"/>
  <c r="W437" i="1"/>
  <c r="X437" i="1" s="1"/>
  <c r="U437" i="1"/>
  <c r="I437" i="1" s="1"/>
  <c r="U328" i="1"/>
  <c r="I328" i="1" s="1"/>
  <c r="W328" i="1"/>
  <c r="X328" i="1" s="1"/>
  <c r="W188" i="1"/>
  <c r="X188" i="1" s="1"/>
  <c r="U188" i="1"/>
  <c r="I188" i="1" s="1"/>
  <c r="W78" i="1"/>
  <c r="X78" i="1" s="1"/>
  <c r="U78" i="1"/>
  <c r="I78" i="1" s="1"/>
  <c r="X863" i="1"/>
  <c r="B693" i="3" s="1"/>
  <c r="I863" i="1"/>
  <c r="W765" i="1"/>
  <c r="X765" i="1" s="1"/>
  <c r="U765" i="1"/>
  <c r="W671" i="1"/>
  <c r="X671" i="1" s="1"/>
  <c r="B626" i="3" s="1"/>
  <c r="U671" i="1"/>
  <c r="U565" i="1"/>
  <c r="I565" i="1" s="1"/>
  <c r="W565" i="1"/>
  <c r="X565" i="1" s="1"/>
  <c r="U464" i="1"/>
  <c r="I464" i="1" s="1"/>
  <c r="W464" i="1"/>
  <c r="X464"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0" i="1"/>
  <c r="W520" i="1"/>
  <c r="X520" i="1" s="1"/>
  <c r="U422" i="1"/>
  <c r="I422" i="1" s="1"/>
  <c r="W422" i="1"/>
  <c r="X422" i="1" s="1"/>
  <c r="U313" i="1"/>
  <c r="I313" i="1" s="1"/>
  <c r="W313" i="1"/>
  <c r="X313" i="1" s="1"/>
  <c r="U213" i="1"/>
  <c r="I213" i="1" s="1"/>
  <c r="W213" i="1"/>
  <c r="X213" i="1" s="1"/>
  <c r="U113" i="1"/>
  <c r="I113" i="1" s="1"/>
  <c r="W113" i="1"/>
  <c r="X113" i="1" s="1"/>
  <c r="W3" i="1"/>
  <c r="X3" i="1" s="1"/>
  <c r="U3" i="1"/>
  <c r="I3" i="1" s="1"/>
  <c r="U469" i="1"/>
  <c r="I469" i="1" s="1"/>
  <c r="W469" i="1"/>
  <c r="X469" i="1" s="1"/>
  <c r="U362" i="1"/>
  <c r="I362" i="1" s="1"/>
  <c r="W362" i="1"/>
  <c r="X362" i="1" s="1"/>
  <c r="U262" i="1"/>
  <c r="I262" i="1" s="1"/>
  <c r="W262" i="1"/>
  <c r="X262" i="1" s="1"/>
  <c r="W162" i="1"/>
  <c r="X162" i="1" s="1"/>
  <c r="B611" i="3" s="1"/>
  <c r="U162" i="1"/>
  <c r="I162" i="1" s="1"/>
  <c r="W62" i="1"/>
  <c r="X62" i="1" s="1"/>
  <c r="U62" i="1"/>
  <c r="I62" i="1" s="1"/>
  <c r="W528" i="1"/>
  <c r="X528" i="1" s="1"/>
  <c r="U528" i="1"/>
  <c r="I528" i="1" s="1"/>
  <c r="W420" i="1"/>
  <c r="X420" i="1" s="1"/>
  <c r="U420" i="1"/>
  <c r="I420" i="1" s="1"/>
  <c r="W321" i="1"/>
  <c r="X321" i="1" s="1"/>
  <c r="U321" i="1"/>
  <c r="I321" i="1" s="1"/>
  <c r="W221" i="1"/>
  <c r="X221" i="1" s="1"/>
  <c r="U221" i="1"/>
  <c r="I221" i="1" s="1"/>
  <c r="W111" i="1"/>
  <c r="X111" i="1" s="1"/>
  <c r="U111" i="1"/>
  <c r="I111" i="1" s="1"/>
  <c r="W497" i="1"/>
  <c r="X497" i="1" s="1"/>
  <c r="U497" i="1"/>
  <c r="I497" i="1" s="1"/>
  <c r="W390" i="1"/>
  <c r="X390" i="1" s="1"/>
  <c r="U390" i="1"/>
  <c r="I390" i="1" s="1"/>
  <c r="W290" i="1"/>
  <c r="X290" i="1" s="1"/>
  <c r="U290" i="1"/>
  <c r="I290" i="1" s="1"/>
  <c r="W190" i="1"/>
  <c r="X190" i="1" s="1"/>
  <c r="U190" i="1"/>
  <c r="I190" i="1" s="1"/>
  <c r="W50" i="1"/>
  <c r="X50" i="1" s="1"/>
  <c r="U50" i="1"/>
  <c r="I50" i="1" s="1"/>
  <c r="W496" i="1"/>
  <c r="X496" i="1" s="1"/>
  <c r="U496" i="1"/>
  <c r="I496" i="1" s="1"/>
  <c r="W389" i="1"/>
  <c r="X389" i="1" s="1"/>
  <c r="U389" i="1"/>
  <c r="I389" i="1" s="1"/>
  <c r="W289" i="1"/>
  <c r="X289" i="1" s="1"/>
  <c r="U289" i="1"/>
  <c r="I289" i="1" s="1"/>
  <c r="W189" i="1"/>
  <c r="X189" i="1" s="1"/>
  <c r="U189" i="1"/>
  <c r="I189" i="1" s="1"/>
  <c r="W69" i="1"/>
  <c r="X69" i="1" s="1"/>
  <c r="U69" i="1"/>
  <c r="I69" i="1" s="1"/>
  <c r="W802" i="1"/>
  <c r="X802" i="1" s="1"/>
  <c r="U802" i="1"/>
  <c r="W574" i="1"/>
  <c r="X574" i="1" s="1"/>
  <c r="U574" i="1"/>
  <c r="W583" i="1"/>
  <c r="X583" i="1" s="1"/>
  <c r="U583" i="1"/>
  <c r="W265" i="1"/>
  <c r="X265" i="1" s="1"/>
  <c r="U265" i="1"/>
  <c r="I265" i="1" s="1"/>
  <c r="W452" i="1"/>
  <c r="X452" i="1" s="1"/>
  <c r="U452" i="1"/>
  <c r="I452" i="1" s="1"/>
  <c r="U858" i="1"/>
  <c r="I858" i="1" s="1"/>
  <c r="W858" i="1"/>
  <c r="X858" i="1" s="1"/>
  <c r="U629" i="1"/>
  <c r="W629" i="1"/>
  <c r="X629" i="1" s="1"/>
  <c r="W856" i="1"/>
  <c r="X856" i="1" s="1"/>
  <c r="B720" i="3" s="1"/>
  <c r="U856" i="1"/>
  <c r="I856" i="1" s="1"/>
  <c r="W740" i="1"/>
  <c r="X740" i="1" s="1"/>
  <c r="B652" i="3" s="1"/>
  <c r="U740" i="1"/>
  <c r="W663" i="1"/>
  <c r="X663" i="1" s="1"/>
  <c r="B622" i="3" s="1"/>
  <c r="U663" i="1"/>
  <c r="U358" i="1"/>
  <c r="I358" i="1" s="1"/>
  <c r="W358" i="1"/>
  <c r="X358" i="1" s="1"/>
  <c r="B672" i="3" s="1"/>
  <c r="W700" i="1"/>
  <c r="X700" i="1" s="1"/>
  <c r="U700" i="1"/>
  <c r="W397" i="1"/>
  <c r="X397" i="1" s="1"/>
  <c r="U397" i="1"/>
  <c r="I397" i="1" s="1"/>
  <c r="W146" i="1"/>
  <c r="X146" i="1" s="1"/>
  <c r="U146" i="1"/>
  <c r="I146" i="1" s="1"/>
  <c r="W224" i="1"/>
  <c r="X224" i="1" s="1"/>
  <c r="U224" i="1"/>
  <c r="I224" i="1" s="1"/>
  <c r="U243" i="1"/>
  <c r="I243" i="1" s="1"/>
  <c r="W243" i="1"/>
  <c r="X243" i="1" s="1"/>
  <c r="U402" i="1"/>
  <c r="I402" i="1" s="1"/>
  <c r="W402" i="1"/>
  <c r="X402" i="1" s="1"/>
  <c r="W92" i="1"/>
  <c r="X92" i="1" s="1"/>
  <c r="U92" i="1"/>
  <c r="I92" i="1" s="1"/>
  <c r="W31" i="1"/>
  <c r="X31" i="1" s="1"/>
  <c r="U31" i="1"/>
  <c r="I31" i="1" s="1"/>
  <c r="W577" i="1"/>
  <c r="X577" i="1" s="1"/>
  <c r="U577" i="1"/>
  <c r="W792" i="1"/>
  <c r="X792" i="1" s="1"/>
  <c r="U792" i="1"/>
  <c r="W463" i="1"/>
  <c r="X463" i="1" s="1"/>
  <c r="U463" i="1"/>
  <c r="I463" i="1" s="1"/>
  <c r="W669" i="1"/>
  <c r="X669" i="1" s="1"/>
  <c r="B624" i="3" s="1"/>
  <c r="U669" i="1"/>
  <c r="W255" i="1"/>
  <c r="X255" i="1" s="1"/>
  <c r="U255" i="1"/>
  <c r="I255" i="1" s="1"/>
  <c r="W869" i="1"/>
  <c r="X869" i="1" s="1"/>
  <c r="I869" i="1"/>
  <c r="U735" i="1"/>
  <c r="W735" i="1"/>
  <c r="X735" i="1" s="1"/>
  <c r="W742" i="1"/>
  <c r="X742" i="1" s="1"/>
  <c r="B645" i="3" s="1"/>
  <c r="U742" i="1"/>
  <c r="W608" i="1"/>
  <c r="X608" i="1" s="1"/>
  <c r="U608" i="1"/>
  <c r="W607" i="1"/>
  <c r="X607" i="1" s="1"/>
  <c r="U607" i="1"/>
  <c r="W556" i="1"/>
  <c r="X556" i="1" s="1"/>
  <c r="U556" i="1"/>
  <c r="I556" i="1" s="1"/>
  <c r="W98" i="1"/>
  <c r="X98" i="1" s="1"/>
  <c r="U98" i="1"/>
  <c r="I98" i="1" s="1"/>
  <c r="W690" i="1"/>
  <c r="X690" i="1" s="1"/>
  <c r="U690" i="1"/>
  <c r="U277" i="1"/>
  <c r="I277" i="1" s="1"/>
  <c r="W277" i="1"/>
  <c r="X277" i="1" s="1"/>
  <c r="W36" i="1"/>
  <c r="X36" i="1" s="1"/>
  <c r="U36" i="1"/>
  <c r="I36" i="1" s="1"/>
  <c r="W214" i="1"/>
  <c r="X214" i="1" s="1"/>
  <c r="U214" i="1"/>
  <c r="I214" i="1" s="1"/>
  <c r="U442" i="1"/>
  <c r="I442" i="1" s="1"/>
  <c r="W442" i="1"/>
  <c r="X442" i="1" s="1"/>
  <c r="U133" i="1"/>
  <c r="I133" i="1" s="1"/>
  <c r="W133" i="1"/>
  <c r="X133" i="1" s="1"/>
  <c r="W182" i="1"/>
  <c r="X182" i="1" s="1"/>
  <c r="U182" i="1"/>
  <c r="I182" i="1" s="1"/>
  <c r="W141" i="1"/>
  <c r="X141" i="1" s="1"/>
  <c r="U141" i="1"/>
  <c r="I141" i="1" s="1"/>
  <c r="U747" i="1"/>
  <c r="W747" i="1"/>
  <c r="X747" i="1" s="1"/>
  <c r="W453" i="1"/>
  <c r="X453" i="1" s="1"/>
  <c r="U453" i="1"/>
  <c r="I453" i="1" s="1"/>
  <c r="W563" i="1"/>
  <c r="X563" i="1" s="1"/>
  <c r="U563" i="1"/>
  <c r="I563" i="1" s="1"/>
  <c r="W791" i="1"/>
  <c r="X791" i="1" s="1"/>
  <c r="U791" i="1"/>
  <c r="W433" i="1"/>
  <c r="X433" i="1" s="1"/>
  <c r="U433" i="1"/>
  <c r="I433" i="1" s="1"/>
  <c r="W726" i="1"/>
  <c r="X726" i="1" s="1"/>
  <c r="B603" i="3" s="1"/>
  <c r="U726" i="1"/>
  <c r="U610" i="1"/>
  <c r="W610" i="1"/>
  <c r="X610" i="1" s="1"/>
  <c r="W838" i="1"/>
  <c r="X838" i="1" s="1"/>
  <c r="U838" i="1"/>
  <c r="I838" i="1" s="1"/>
  <c r="W712" i="1"/>
  <c r="X712" i="1" s="1"/>
  <c r="U712" i="1"/>
  <c r="W643" i="1"/>
  <c r="X643" i="1" s="1"/>
  <c r="U643" i="1"/>
  <c r="W873" i="1"/>
  <c r="X873" i="1" s="1"/>
  <c r="I873" i="1"/>
  <c r="W474" i="1"/>
  <c r="X474" i="1" s="1"/>
  <c r="U474" i="1"/>
  <c r="I474" i="1" s="1"/>
  <c r="W55" i="1"/>
  <c r="X55" i="1" s="1"/>
  <c r="U55" i="1"/>
  <c r="I55" i="1" s="1"/>
  <c r="W64" i="1"/>
  <c r="X64" i="1" s="1"/>
  <c r="U64" i="1"/>
  <c r="I64" i="1" s="1"/>
  <c r="U323" i="1"/>
  <c r="I323" i="1" s="1"/>
  <c r="W323" i="1"/>
  <c r="X323" i="1" s="1"/>
  <c r="W13" i="1"/>
  <c r="X13" i="1" s="1"/>
  <c r="U13" i="1"/>
  <c r="I13" i="1" s="1"/>
  <c r="U272" i="1"/>
  <c r="I272" i="1" s="1"/>
  <c r="W272" i="1"/>
  <c r="X272" i="1" s="1"/>
  <c r="W430" i="1"/>
  <c r="X430" i="1" s="1"/>
  <c r="U430" i="1"/>
  <c r="I430" i="1" s="1"/>
  <c r="W131" i="1"/>
  <c r="X131" i="1" s="1"/>
  <c r="U131" i="1"/>
  <c r="I131" i="1" s="1"/>
  <c r="W300" i="1"/>
  <c r="X300" i="1" s="1"/>
  <c r="U300" i="1"/>
  <c r="I300" i="1" s="1"/>
  <c r="W299" i="1"/>
  <c r="X299" i="1" s="1"/>
  <c r="U299" i="1"/>
  <c r="I299" i="1" s="1"/>
  <c r="W834" i="1"/>
  <c r="X834" i="1" s="1"/>
  <c r="U834" i="1"/>
  <c r="I834" i="1" s="1"/>
  <c r="W650" i="1"/>
  <c r="X650" i="1" s="1"/>
  <c r="U650" i="1"/>
  <c r="W729" i="1"/>
  <c r="X729" i="1" s="1"/>
  <c r="B655" i="3" s="1"/>
  <c r="U729" i="1"/>
  <c r="W435" i="1"/>
  <c r="X435" i="1" s="1"/>
  <c r="U435" i="1"/>
  <c r="I435" i="1" s="1"/>
  <c r="W336" i="1"/>
  <c r="X336" i="1" s="1"/>
  <c r="U336" i="1"/>
  <c r="I336" i="1" s="1"/>
  <c r="W236" i="1"/>
  <c r="X236" i="1" s="1"/>
  <c r="U236" i="1"/>
  <c r="I236" i="1" s="1"/>
  <c r="W543" i="1"/>
  <c r="X543" i="1" s="1"/>
  <c r="U543" i="1"/>
  <c r="I543" i="1" s="1"/>
  <c r="W225" i="1"/>
  <c r="X225" i="1" s="1"/>
  <c r="U225" i="1"/>
  <c r="I225" i="1" s="1"/>
  <c r="W772" i="1"/>
  <c r="X772" i="1" s="1"/>
  <c r="U772" i="1"/>
  <c r="W649" i="1"/>
  <c r="X649" i="1" s="1"/>
  <c r="U649" i="1"/>
  <c r="W531" i="1"/>
  <c r="X531" i="1" s="1"/>
  <c r="B617" i="3" s="1"/>
  <c r="U531" i="1"/>
  <c r="I531" i="1" s="1"/>
  <c r="W294" i="1"/>
  <c r="X294" i="1" s="1"/>
  <c r="U294" i="1"/>
  <c r="I294" i="1" s="1"/>
  <c r="W821" i="1"/>
  <c r="X821" i="1" s="1"/>
  <c r="U821" i="1"/>
  <c r="I821" i="1" s="1"/>
  <c r="W706" i="1"/>
  <c r="X706" i="1" s="1"/>
  <c r="U706" i="1"/>
  <c r="U581" i="1"/>
  <c r="W581" i="1"/>
  <c r="X581" i="1" s="1"/>
  <c r="U820" i="1"/>
  <c r="W820" i="1"/>
  <c r="X820" i="1" s="1"/>
  <c r="B724" i="3" s="1"/>
  <c r="U705" i="1"/>
  <c r="W705" i="1"/>
  <c r="X705" i="1" s="1"/>
  <c r="U580" i="1"/>
  <c r="W580" i="1"/>
  <c r="X580" i="1" s="1"/>
  <c r="W819" i="1"/>
  <c r="X819" i="1" s="1"/>
  <c r="U819" i="1"/>
  <c r="W704" i="1"/>
  <c r="X704" i="1" s="1"/>
  <c r="U704" i="1"/>
  <c r="W579" i="1"/>
  <c r="X579" i="1" s="1"/>
  <c r="U579" i="1"/>
  <c r="W807" i="1"/>
  <c r="X807" i="1" s="1"/>
  <c r="U807" i="1"/>
  <c r="W693" i="1"/>
  <c r="X693" i="1" s="1"/>
  <c r="U693" i="1"/>
  <c r="W568" i="1"/>
  <c r="X568" i="1" s="1"/>
  <c r="U568" i="1"/>
  <c r="I568" i="1" s="1"/>
  <c r="W806" i="1"/>
  <c r="X806" i="1" s="1"/>
  <c r="U806" i="1"/>
  <c r="I806" i="1" s="1"/>
  <c r="W692" i="1"/>
  <c r="X692" i="1" s="1"/>
  <c r="U692" i="1"/>
  <c r="W567" i="1"/>
  <c r="X567" i="1" s="1"/>
  <c r="U567" i="1"/>
  <c r="I567" i="1" s="1"/>
  <c r="W826" i="1"/>
  <c r="X826" i="1" s="1"/>
  <c r="B718" i="3" s="1"/>
  <c r="U826" i="1"/>
  <c r="I826" i="1" s="1"/>
  <c r="W731" i="1"/>
  <c r="X731" i="1" s="1"/>
  <c r="U731" i="1"/>
  <c r="W625" i="1"/>
  <c r="X625" i="1" s="1"/>
  <c r="U625" i="1"/>
  <c r="W525" i="1"/>
  <c r="X525" i="1" s="1"/>
  <c r="U525" i="1"/>
  <c r="I525" i="1" s="1"/>
  <c r="U417" i="1"/>
  <c r="I417" i="1" s="1"/>
  <c r="W417" i="1"/>
  <c r="X417" i="1" s="1"/>
  <c r="W308" i="1"/>
  <c r="X308" i="1" s="1"/>
  <c r="U308" i="1"/>
  <c r="I308" i="1" s="1"/>
  <c r="W178" i="1"/>
  <c r="X178" i="1" s="1"/>
  <c r="U178" i="1"/>
  <c r="I178" i="1" s="1"/>
  <c r="U68" i="1"/>
  <c r="I68" i="1" s="1"/>
  <c r="W68" i="1"/>
  <c r="X68" i="1" s="1"/>
  <c r="W854" i="1"/>
  <c r="X854" i="1" s="1"/>
  <c r="U854" i="1"/>
  <c r="W758" i="1"/>
  <c r="X758" i="1" s="1"/>
  <c r="B641" i="3" s="1"/>
  <c r="U758" i="1"/>
  <c r="W662" i="1"/>
  <c r="X662" i="1" s="1"/>
  <c r="U662" i="1"/>
  <c r="W555" i="1"/>
  <c r="X555" i="1" s="1"/>
  <c r="U555" i="1"/>
  <c r="I555" i="1" s="1"/>
  <c r="W454" i="1"/>
  <c r="X454" i="1" s="1"/>
  <c r="U454" i="1"/>
  <c r="I454"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0" i="1"/>
  <c r="I510" i="1" s="1"/>
  <c r="W510" i="1"/>
  <c r="X510" i="1" s="1"/>
  <c r="U413" i="1"/>
  <c r="I413" i="1" s="1"/>
  <c r="W413" i="1"/>
  <c r="X413" i="1" s="1"/>
  <c r="U303" i="1"/>
  <c r="I303" i="1" s="1"/>
  <c r="W303" i="1"/>
  <c r="X303" i="1" s="1"/>
  <c r="U203" i="1"/>
  <c r="I203" i="1" s="1"/>
  <c r="W203" i="1"/>
  <c r="X203" i="1" s="1"/>
  <c r="B583" i="3" s="1"/>
  <c r="U103" i="1"/>
  <c r="I103" i="1" s="1"/>
  <c r="W103" i="1"/>
  <c r="X103" i="1" s="1"/>
  <c r="U459" i="1"/>
  <c r="I459" i="1" s="1"/>
  <c r="W459" i="1"/>
  <c r="X459" i="1" s="1"/>
  <c r="U352" i="1"/>
  <c r="I352" i="1" s="1"/>
  <c r="W352" i="1"/>
  <c r="X352" i="1" s="1"/>
  <c r="B588" i="3" s="1"/>
  <c r="U252" i="1"/>
  <c r="I252" i="1" s="1"/>
  <c r="W252" i="1"/>
  <c r="X252" i="1" s="1"/>
  <c r="W152" i="1"/>
  <c r="X152" i="1" s="1"/>
  <c r="U152" i="1"/>
  <c r="I152" i="1" s="1"/>
  <c r="W52" i="1"/>
  <c r="X52" i="1" s="1"/>
  <c r="U52" i="1"/>
  <c r="I52" i="1" s="1"/>
  <c r="W518" i="1"/>
  <c r="X518" i="1" s="1"/>
  <c r="U518" i="1"/>
  <c r="W411" i="1"/>
  <c r="X411" i="1" s="1"/>
  <c r="U411" i="1"/>
  <c r="I411" i="1" s="1"/>
  <c r="W311" i="1"/>
  <c r="X311" i="1" s="1"/>
  <c r="U311" i="1"/>
  <c r="I311" i="1" s="1"/>
  <c r="W211" i="1"/>
  <c r="X211" i="1" s="1"/>
  <c r="U211" i="1"/>
  <c r="I211" i="1" s="1"/>
  <c r="W101" i="1"/>
  <c r="X101" i="1" s="1"/>
  <c r="U101" i="1"/>
  <c r="I101" i="1" s="1"/>
  <c r="U477" i="1"/>
  <c r="I477" i="1" s="1"/>
  <c r="W477" i="1"/>
  <c r="X477" i="1" s="1"/>
  <c r="B577" i="3" s="1"/>
  <c r="W380" i="1"/>
  <c r="X380" i="1" s="1"/>
  <c r="U380" i="1"/>
  <c r="I380" i="1" s="1"/>
  <c r="W280" i="1"/>
  <c r="X280" i="1" s="1"/>
  <c r="U280" i="1"/>
  <c r="I280" i="1" s="1"/>
  <c r="W180" i="1"/>
  <c r="X180" i="1" s="1"/>
  <c r="U180" i="1"/>
  <c r="I180" i="1" s="1"/>
  <c r="U40" i="1"/>
  <c r="I40" i="1" s="1"/>
  <c r="W40" i="1"/>
  <c r="X40" i="1" s="1"/>
  <c r="W486" i="1"/>
  <c r="X486" i="1" s="1"/>
  <c r="U486" i="1"/>
  <c r="I486" i="1" s="1"/>
  <c r="W379" i="1"/>
  <c r="X379" i="1" s="1"/>
  <c r="U379" i="1"/>
  <c r="I379" i="1" s="1"/>
  <c r="W279" i="1"/>
  <c r="X279" i="1" s="1"/>
  <c r="U279" i="1"/>
  <c r="I279" i="1" s="1"/>
  <c r="W179" i="1"/>
  <c r="X179" i="1" s="1"/>
  <c r="U179" i="1"/>
  <c r="I179" i="1" s="1"/>
  <c r="W59" i="1"/>
  <c r="X59" i="1" s="1"/>
  <c r="U59" i="1"/>
  <c r="I59" i="1" s="1"/>
  <c r="W679" i="1"/>
  <c r="X679" i="1" s="1"/>
  <c r="B678" i="3" s="1"/>
  <c r="U679" i="1"/>
  <c r="W822" i="1"/>
  <c r="X822" i="1" s="1"/>
  <c r="B725" i="3" s="1"/>
  <c r="U822" i="1"/>
  <c r="I822" i="1" s="1"/>
  <c r="W334" i="1"/>
  <c r="X334" i="1" s="1"/>
  <c r="U334" i="1"/>
  <c r="I334" i="1" s="1"/>
  <c r="U630" i="1"/>
  <c r="W630" i="1"/>
  <c r="X630" i="1" s="1"/>
  <c r="B620" i="3" s="1"/>
  <c r="W752" i="1"/>
  <c r="X752" i="1" s="1"/>
  <c r="U752" i="1"/>
  <c r="X865" i="1"/>
  <c r="I865" i="1"/>
  <c r="W766" i="1"/>
  <c r="X766" i="1" s="1"/>
  <c r="B676" i="3" s="1"/>
  <c r="U766" i="1"/>
  <c r="W238" i="1"/>
  <c r="X238" i="1" s="1"/>
  <c r="U238" i="1"/>
  <c r="I238" i="1" s="1"/>
  <c r="W494" i="1"/>
  <c r="X494" i="1" s="1"/>
  <c r="U494" i="1"/>
  <c r="I494" i="1" s="1"/>
  <c r="W17" i="1"/>
  <c r="X17" i="1" s="1"/>
  <c r="U17" i="1"/>
  <c r="I17" i="1" s="1"/>
  <c r="W75" i="1"/>
  <c r="X75" i="1" s="1"/>
  <c r="U75" i="1"/>
  <c r="I75" i="1" s="1"/>
  <c r="W696" i="1"/>
  <c r="X696" i="1" s="1"/>
  <c r="B628" i="3" s="1"/>
  <c r="U696" i="1"/>
  <c r="W499" i="1"/>
  <c r="X499" i="1" s="1"/>
  <c r="U499" i="1"/>
  <c r="I499" i="1" s="1"/>
  <c r="W636" i="1"/>
  <c r="X636" i="1" s="1"/>
  <c r="U636" i="1"/>
  <c r="W251" i="1"/>
  <c r="X251" i="1" s="1"/>
  <c r="U251" i="1"/>
  <c r="I251" i="1" s="1"/>
  <c r="W419" i="1"/>
  <c r="X419" i="1" s="1"/>
  <c r="U419" i="1"/>
  <c r="I419" i="1" s="1"/>
  <c r="W100" i="1"/>
  <c r="X100" i="1" s="1"/>
  <c r="U100" i="1"/>
  <c r="I100" i="1" s="1"/>
  <c r="W319" i="1"/>
  <c r="X319" i="1" s="1"/>
  <c r="U319" i="1"/>
  <c r="I319" i="1" s="1"/>
  <c r="W757" i="1"/>
  <c r="X757" i="1" s="1"/>
  <c r="B642" i="3" s="1"/>
  <c r="U757" i="1"/>
  <c r="W366" i="1"/>
  <c r="X366" i="1" s="1"/>
  <c r="U366" i="1"/>
  <c r="I366" i="1" s="1"/>
  <c r="W472" i="1"/>
  <c r="X472" i="1" s="1"/>
  <c r="U472" i="1"/>
  <c r="I472" i="1" s="1"/>
  <c r="W324" i="1"/>
  <c r="X324" i="1" s="1"/>
  <c r="U324" i="1"/>
  <c r="I324" i="1" s="1"/>
  <c r="U849" i="1"/>
  <c r="I849" i="1" s="1"/>
  <c r="W849" i="1"/>
  <c r="X849" i="1" s="1"/>
  <c r="W619" i="1"/>
  <c r="X619" i="1" s="1"/>
  <c r="U619" i="1"/>
  <c r="W855" i="1"/>
  <c r="X855" i="1" s="1"/>
  <c r="U855" i="1"/>
  <c r="I855" i="1" s="1"/>
  <c r="W759" i="1"/>
  <c r="X759" i="1" s="1"/>
  <c r="B639" i="3" s="1"/>
  <c r="U759" i="1"/>
  <c r="W348" i="1"/>
  <c r="X348" i="1" s="1"/>
  <c r="U348" i="1"/>
  <c r="I348" i="1" s="1"/>
  <c r="W585" i="1"/>
  <c r="X585" i="1" s="1"/>
  <c r="U585" i="1"/>
  <c r="U137" i="1"/>
  <c r="I137" i="1" s="1"/>
  <c r="W137" i="1"/>
  <c r="X137" i="1" s="1"/>
  <c r="U233" i="1"/>
  <c r="I233" i="1" s="1"/>
  <c r="W233" i="1"/>
  <c r="X233" i="1" s="1"/>
  <c r="U489" i="1"/>
  <c r="I489" i="1" s="1"/>
  <c r="W489" i="1"/>
  <c r="X489" i="1" s="1"/>
  <c r="B594" i="3" s="1"/>
  <c r="U282" i="1"/>
  <c r="I282" i="1" s="1"/>
  <c r="W282" i="1"/>
  <c r="X282" i="1" s="1"/>
  <c r="U440" i="1"/>
  <c r="I440" i="1" s="1"/>
  <c r="W440" i="1"/>
  <c r="X440" i="1" s="1"/>
  <c r="W21" i="1"/>
  <c r="X21" i="1" s="1"/>
  <c r="U21" i="1"/>
  <c r="I21" i="1" s="1"/>
  <c r="W310" i="1"/>
  <c r="X310" i="1" s="1"/>
  <c r="U310" i="1"/>
  <c r="I310" i="1" s="1"/>
  <c r="W409" i="1"/>
  <c r="X409" i="1" s="1"/>
  <c r="U409" i="1"/>
  <c r="I409" i="1" s="1"/>
  <c r="W209" i="1"/>
  <c r="X209" i="1" s="1"/>
  <c r="U209" i="1"/>
  <c r="I209" i="1" s="1"/>
  <c r="W782" i="1"/>
  <c r="X782" i="1" s="1"/>
  <c r="B697" i="3" s="1"/>
  <c r="U782" i="1"/>
  <c r="U554" i="1"/>
  <c r="I554" i="1" s="1"/>
  <c r="W554" i="1"/>
  <c r="X554" i="1" s="1"/>
  <c r="W660" i="1"/>
  <c r="X660" i="1" s="1"/>
  <c r="U660" i="1"/>
  <c r="W245" i="1"/>
  <c r="X245" i="1" s="1"/>
  <c r="U245" i="1"/>
  <c r="I245" i="1" s="1"/>
  <c r="W314" i="1"/>
  <c r="X314" i="1" s="1"/>
  <c r="U314" i="1"/>
  <c r="I314" i="1" s="1"/>
  <c r="W840" i="1"/>
  <c r="X840" i="1" s="1"/>
  <c r="U840" i="1"/>
  <c r="I840" i="1" s="1"/>
  <c r="W839" i="1"/>
  <c r="X839" i="1" s="1"/>
  <c r="B664" i="3" s="1"/>
  <c r="U839" i="1"/>
  <c r="I839" i="1" s="1"/>
  <c r="W598" i="1"/>
  <c r="X598" i="1" s="1"/>
  <c r="U598" i="1"/>
  <c r="W845" i="1"/>
  <c r="X845" i="1" s="1"/>
  <c r="B729" i="3" s="1"/>
  <c r="U845" i="1"/>
  <c r="I845" i="1" s="1"/>
  <c r="W546" i="1"/>
  <c r="X546" i="1" s="1"/>
  <c r="U546" i="1"/>
  <c r="I546" i="1" s="1"/>
  <c r="W208" i="1"/>
  <c r="X208" i="1" s="1"/>
  <c r="U208" i="1"/>
  <c r="I208" i="1" s="1"/>
  <c r="W681" i="1"/>
  <c r="X681" i="1" s="1"/>
  <c r="U681"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X400" i="1"/>
  <c r="U400" i="1"/>
  <c r="I400" i="1" s="1"/>
  <c r="W70" i="1"/>
  <c r="X70" i="1" s="1"/>
  <c r="U70" i="1"/>
  <c r="I70" i="1" s="1"/>
  <c r="W399" i="1"/>
  <c r="X399" i="1" s="1"/>
  <c r="U399" i="1"/>
  <c r="I399" i="1" s="1"/>
  <c r="W79" i="1"/>
  <c r="X79" i="1" s="1"/>
  <c r="U79" i="1"/>
  <c r="I79" i="1" s="1"/>
  <c r="W773" i="1"/>
  <c r="X773" i="1" s="1"/>
  <c r="U773" i="1"/>
  <c r="W553" i="1"/>
  <c r="X553" i="1" s="1"/>
  <c r="U553" i="1"/>
  <c r="I553" i="1" s="1"/>
  <c r="W533" i="1"/>
  <c r="X533" i="1" s="1"/>
  <c r="U533" i="1"/>
  <c r="I533" i="1" s="1"/>
  <c r="W444" i="1"/>
  <c r="X444" i="1" s="1"/>
  <c r="U444" i="1"/>
  <c r="I444" i="1" s="1"/>
  <c r="W852" i="1"/>
  <c r="X852" i="1" s="1"/>
  <c r="U852" i="1"/>
  <c r="I852" i="1" s="1"/>
  <c r="W756" i="1"/>
  <c r="X756" i="1" s="1"/>
  <c r="U756" i="1"/>
  <c r="W814" i="1"/>
  <c r="X814" i="1" s="1"/>
  <c r="U814" i="1"/>
  <c r="W719" i="1"/>
  <c r="X719" i="1" s="1"/>
  <c r="U719" i="1"/>
  <c r="W523" i="1"/>
  <c r="X523" i="1" s="1"/>
  <c r="U523" i="1"/>
  <c r="I523" i="1" s="1"/>
  <c r="W425" i="1"/>
  <c r="X425" i="1" s="1"/>
  <c r="U425" i="1"/>
  <c r="I425" i="1" s="1"/>
  <c r="W326" i="1"/>
  <c r="X326" i="1" s="1"/>
  <c r="U326" i="1"/>
  <c r="I326" i="1" s="1"/>
  <c r="W226" i="1"/>
  <c r="X226" i="1" s="1"/>
  <c r="U226" i="1"/>
  <c r="I226" i="1" s="1"/>
  <c r="W631" i="1"/>
  <c r="X631" i="1" s="1"/>
  <c r="U631" i="1"/>
  <c r="W532" i="1"/>
  <c r="X532" i="1" s="1"/>
  <c r="U532" i="1"/>
  <c r="I532" i="1" s="1"/>
  <c r="W434" i="1"/>
  <c r="X434" i="1" s="1"/>
  <c r="U434" i="1"/>
  <c r="I434" i="1" s="1"/>
  <c r="W315" i="1"/>
  <c r="X315" i="1" s="1"/>
  <c r="U315" i="1"/>
  <c r="I315" i="1" s="1"/>
  <c r="W215" i="1"/>
  <c r="X215" i="1" s="1"/>
  <c r="U215" i="1"/>
  <c r="I215" i="1" s="1"/>
  <c r="W639" i="1"/>
  <c r="X639" i="1" s="1"/>
  <c r="B688" i="3" s="1"/>
  <c r="U639" i="1"/>
  <c r="W521" i="1"/>
  <c r="X521" i="1" s="1"/>
  <c r="U521" i="1"/>
  <c r="I521" i="1" s="1"/>
  <c r="W404" i="1"/>
  <c r="X404" i="1" s="1"/>
  <c r="U404" i="1"/>
  <c r="I404" i="1" s="1"/>
  <c r="W284" i="1"/>
  <c r="X284" i="1" s="1"/>
  <c r="U284" i="1"/>
  <c r="I284" i="1" s="1"/>
  <c r="W811" i="1"/>
  <c r="X811" i="1" s="1"/>
  <c r="U811" i="1"/>
  <c r="W687" i="1"/>
  <c r="X687" i="1" s="1"/>
  <c r="U687" i="1"/>
  <c r="U571" i="1"/>
  <c r="W571" i="1"/>
  <c r="X571" i="1" s="1"/>
  <c r="U810" i="1"/>
  <c r="W810" i="1"/>
  <c r="X810" i="1" s="1"/>
  <c r="U686" i="1"/>
  <c r="W686" i="1"/>
  <c r="X686" i="1" s="1"/>
  <c r="U570" i="1"/>
  <c r="W570" i="1"/>
  <c r="X570" i="1" s="1"/>
  <c r="B644" i="3" s="1"/>
  <c r="W809" i="1"/>
  <c r="X809" i="1" s="1"/>
  <c r="U809" i="1"/>
  <c r="I809" i="1" s="1"/>
  <c r="W694" i="1"/>
  <c r="X694" i="1" s="1"/>
  <c r="B627" i="3" s="1"/>
  <c r="U694" i="1"/>
  <c r="W569" i="1"/>
  <c r="X569" i="1" s="1"/>
  <c r="U569" i="1"/>
  <c r="W797" i="1"/>
  <c r="X797" i="1" s="1"/>
  <c r="U797" i="1"/>
  <c r="W674" i="1"/>
  <c r="X674" i="1" s="1"/>
  <c r="B599" i="3" s="1"/>
  <c r="U674" i="1"/>
  <c r="W558" i="1"/>
  <c r="X558" i="1" s="1"/>
  <c r="U558" i="1"/>
  <c r="I558" i="1" s="1"/>
  <c r="W796" i="1"/>
  <c r="X796" i="1" s="1"/>
  <c r="U796" i="1"/>
  <c r="W683" i="1"/>
  <c r="X683" i="1" s="1"/>
  <c r="U683" i="1"/>
  <c r="W557" i="1"/>
  <c r="X557" i="1" s="1"/>
  <c r="U557" i="1"/>
  <c r="I557" i="1" s="1"/>
  <c r="W816" i="1"/>
  <c r="X816" i="1" s="1"/>
  <c r="U816" i="1"/>
  <c r="W721" i="1"/>
  <c r="X721" i="1" s="1"/>
  <c r="U721" i="1"/>
  <c r="U616" i="1"/>
  <c r="W616" i="1"/>
  <c r="X616" i="1" s="1"/>
  <c r="B687" i="3" s="1"/>
  <c r="W515" i="1"/>
  <c r="X515" i="1" s="1"/>
  <c r="U515" i="1"/>
  <c r="I515" i="1" s="1"/>
  <c r="U408" i="1"/>
  <c r="I408" i="1" s="1"/>
  <c r="W408" i="1"/>
  <c r="X408" i="1" s="1"/>
  <c r="W298" i="1"/>
  <c r="X298" i="1" s="1"/>
  <c r="U298" i="1"/>
  <c r="I298" i="1" s="1"/>
  <c r="U168" i="1"/>
  <c r="I168" i="1" s="1"/>
  <c r="W168" i="1"/>
  <c r="X168" i="1" s="1"/>
  <c r="W58" i="1"/>
  <c r="X58" i="1" s="1"/>
  <c r="U58" i="1"/>
  <c r="I58" i="1" s="1"/>
  <c r="U844" i="1"/>
  <c r="I844" i="1" s="1"/>
  <c r="W844" i="1"/>
  <c r="X844" i="1" s="1"/>
  <c r="B730" i="3" s="1"/>
  <c r="W748" i="1"/>
  <c r="X748" i="1" s="1"/>
  <c r="B657" i="3" s="1"/>
  <c r="U748" i="1"/>
  <c r="U652" i="1"/>
  <c r="W652" i="1"/>
  <c r="X652" i="1" s="1"/>
  <c r="B669" i="3" s="1"/>
  <c r="W545" i="1"/>
  <c r="X545" i="1" s="1"/>
  <c r="U545" i="1"/>
  <c r="I545" i="1" s="1"/>
  <c r="W446" i="1"/>
  <c r="X446" i="1" s="1"/>
  <c r="U446" i="1"/>
  <c r="I446"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0" i="1"/>
  <c r="I500" i="1" s="1"/>
  <c r="W500" i="1"/>
  <c r="X500" i="1" s="1"/>
  <c r="B595" i="3" s="1"/>
  <c r="U403" i="1"/>
  <c r="I403" i="1" s="1"/>
  <c r="W403" i="1"/>
  <c r="X403" i="1" s="1"/>
  <c r="U293" i="1"/>
  <c r="I293" i="1" s="1"/>
  <c r="W293" i="1"/>
  <c r="X293" i="1" s="1"/>
  <c r="U193" i="1"/>
  <c r="I193" i="1" s="1"/>
  <c r="W193" i="1"/>
  <c r="X193" i="1" s="1"/>
  <c r="U93" i="1"/>
  <c r="I93" i="1" s="1"/>
  <c r="W93" i="1"/>
  <c r="X93" i="1" s="1"/>
  <c r="U743" i="1"/>
  <c r="W743" i="1"/>
  <c r="X743" i="1" s="1"/>
  <c r="B646" i="3" s="1"/>
  <c r="W450" i="1"/>
  <c r="X450" i="1" s="1"/>
  <c r="U450" i="1"/>
  <c r="I450" i="1" s="1"/>
  <c r="U342" i="1"/>
  <c r="I342" i="1" s="1"/>
  <c r="W342" i="1"/>
  <c r="X342" i="1" s="1"/>
  <c r="U242" i="1"/>
  <c r="I242" i="1" s="1"/>
  <c r="W242" i="1"/>
  <c r="X242" i="1" s="1"/>
  <c r="B701" i="3" s="1"/>
  <c r="W142" i="1"/>
  <c r="X142" i="1" s="1"/>
  <c r="U142" i="1"/>
  <c r="I142" i="1" s="1"/>
  <c r="W42" i="1"/>
  <c r="X42" i="1" s="1"/>
  <c r="U42" i="1"/>
  <c r="I42" i="1" s="1"/>
  <c r="W508" i="1"/>
  <c r="X508" i="1" s="1"/>
  <c r="B682" i="3" s="1"/>
  <c r="U508" i="1"/>
  <c r="I508" i="1" s="1"/>
  <c r="X401" i="1"/>
  <c r="U401" i="1"/>
  <c r="I401" i="1" s="1"/>
  <c r="W301" i="1"/>
  <c r="X301" i="1" s="1"/>
  <c r="U301" i="1"/>
  <c r="I301" i="1" s="1"/>
  <c r="W201" i="1"/>
  <c r="X201" i="1" s="1"/>
  <c r="U201" i="1"/>
  <c r="I201" i="1" s="1"/>
  <c r="W91" i="1"/>
  <c r="X91" i="1" s="1"/>
  <c r="U91" i="1"/>
  <c r="I91" i="1" s="1"/>
  <c r="W467" i="1"/>
  <c r="X467" i="1" s="1"/>
  <c r="U467" i="1"/>
  <c r="I467" i="1" s="1"/>
  <c r="W370" i="1"/>
  <c r="X370" i="1" s="1"/>
  <c r="U370" i="1"/>
  <c r="I370" i="1" s="1"/>
  <c r="W270" i="1"/>
  <c r="X270" i="1" s="1"/>
  <c r="U270" i="1"/>
  <c r="I270" i="1" s="1"/>
  <c r="W160" i="1"/>
  <c r="X160" i="1" s="1"/>
  <c r="U160" i="1"/>
  <c r="I160" i="1" s="1"/>
  <c r="U30" i="1"/>
  <c r="I30" i="1" s="1"/>
  <c r="W30" i="1"/>
  <c r="X30" i="1" s="1"/>
  <c r="W846" i="1"/>
  <c r="X846" i="1" s="1"/>
  <c r="B667" i="3" s="1"/>
  <c r="U846" i="1"/>
  <c r="I846" i="1" s="1"/>
  <c r="U476" i="1"/>
  <c r="I476" i="1" s="1"/>
  <c r="W476" i="1"/>
  <c r="X476" i="1" s="1"/>
  <c r="W369" i="1"/>
  <c r="X369" i="1" s="1"/>
  <c r="U369" i="1"/>
  <c r="I369" i="1" s="1"/>
  <c r="W269" i="1"/>
  <c r="X269" i="1" s="1"/>
  <c r="U269" i="1"/>
  <c r="I269" i="1" s="1"/>
  <c r="W169" i="1"/>
  <c r="X169" i="1" s="1"/>
  <c r="U169" i="1"/>
  <c r="I169" i="1" s="1"/>
  <c r="U39" i="1"/>
  <c r="I39" i="1" s="1"/>
  <c r="W39" i="1"/>
  <c r="X39" i="1" s="1"/>
  <c r="U670" i="1"/>
  <c r="W670" i="1"/>
  <c r="X670" i="1" s="1"/>
  <c r="B625" i="3" s="1"/>
  <c r="W376" i="1"/>
  <c r="X376" i="1" s="1"/>
  <c r="U376" i="1"/>
  <c r="I376" i="1" s="1"/>
  <c r="W482" i="1"/>
  <c r="X482" i="1" s="1"/>
  <c r="U482" i="1"/>
  <c r="I482" i="1" s="1"/>
  <c r="W697" i="1"/>
  <c r="X697" i="1" s="1"/>
  <c r="U697" i="1"/>
  <c r="W234" i="1"/>
  <c r="X234" i="1" s="1"/>
  <c r="U234" i="1"/>
  <c r="I234" i="1" s="1"/>
  <c r="U753" i="1"/>
  <c r="W753" i="1"/>
  <c r="X753" i="1" s="1"/>
  <c r="W628" i="1"/>
  <c r="X628" i="1" s="1"/>
  <c r="U628" i="1"/>
  <c r="W741" i="1"/>
  <c r="X741" i="1" s="1"/>
  <c r="U741" i="1"/>
  <c r="X864" i="1"/>
  <c r="I864"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49" i="1"/>
  <c r="X449" i="1" s="1"/>
  <c r="U449" i="1"/>
  <c r="I449" i="1" s="1"/>
  <c r="W588" i="1"/>
  <c r="X588" i="1" s="1"/>
  <c r="U588" i="1"/>
  <c r="W220" i="1"/>
  <c r="X220" i="1" s="1"/>
  <c r="U220" i="1"/>
  <c r="I220" i="1" s="1"/>
  <c r="W418" i="1"/>
  <c r="X418" i="1" s="1"/>
  <c r="U418" i="1"/>
  <c r="I418" i="1" s="1"/>
  <c r="W109" i="1"/>
  <c r="X109" i="1" s="1"/>
  <c r="U109" i="1"/>
  <c r="I109" i="1" s="1"/>
  <c r="W853" i="1"/>
  <c r="X853" i="1" s="1"/>
  <c r="B636" i="3" s="1"/>
  <c r="U853" i="1"/>
  <c r="I853" i="1" s="1"/>
  <c r="W564" i="1"/>
  <c r="X564" i="1" s="1"/>
  <c r="U564" i="1"/>
  <c r="I564" i="1" s="1"/>
  <c r="W266" i="1"/>
  <c r="X266" i="1" s="1"/>
  <c r="U266" i="1"/>
  <c r="I266" i="1" s="1"/>
  <c r="W355" i="1"/>
  <c r="X355" i="1" s="1"/>
  <c r="U355" i="1"/>
  <c r="I355" i="1" s="1"/>
  <c r="W572" i="1"/>
  <c r="X572" i="1" s="1"/>
  <c r="U572" i="1"/>
  <c r="W736" i="1"/>
  <c r="X736" i="1" s="1"/>
  <c r="U736" i="1"/>
  <c r="U620" i="1"/>
  <c r="W620" i="1"/>
  <c r="X620" i="1" s="1"/>
  <c r="W847" i="1"/>
  <c r="X847" i="1" s="1"/>
  <c r="U847" i="1"/>
  <c r="I847" i="1" s="1"/>
  <c r="W732" i="1"/>
  <c r="X732" i="1" s="1"/>
  <c r="U732" i="1"/>
  <c r="W653" i="1"/>
  <c r="X653" i="1" s="1"/>
  <c r="U653" i="1"/>
  <c r="U218" i="1"/>
  <c r="I218" i="1" s="1"/>
  <c r="W218" i="1"/>
  <c r="X218" i="1" s="1"/>
  <c r="W784" i="1"/>
  <c r="X784" i="1" s="1"/>
  <c r="B694" i="3" s="1"/>
  <c r="U784"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K826" i="3" s="1"/>
  <c r="L826" i="3"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1" i="1"/>
  <c r="W651" i="1"/>
  <c r="X651" i="1" s="1"/>
  <c r="W256" i="1"/>
  <c r="X256" i="1" s="1"/>
  <c r="U256" i="1"/>
  <c r="I256" i="1" s="1"/>
  <c r="W345" i="1"/>
  <c r="X345" i="1" s="1"/>
  <c r="U345" i="1"/>
  <c r="I345" i="1" s="1"/>
  <c r="W552" i="1"/>
  <c r="X552" i="1" s="1"/>
  <c r="U552" i="1"/>
  <c r="I552" i="1" s="1"/>
  <c r="U611" i="1"/>
  <c r="W611" i="1"/>
  <c r="X611" i="1" s="1"/>
  <c r="W724" i="1"/>
  <c r="X724" i="1" s="1"/>
  <c r="B602" i="3" s="1"/>
  <c r="U724" i="1"/>
  <c r="W837" i="1"/>
  <c r="X837" i="1" s="1"/>
  <c r="U837" i="1"/>
  <c r="I837" i="1" s="1"/>
  <c r="W749" i="1"/>
  <c r="X749" i="1" s="1"/>
  <c r="U749" i="1"/>
  <c r="W338" i="1"/>
  <c r="X338" i="1" s="1"/>
  <c r="U338" i="1"/>
  <c r="I338" i="1" s="1"/>
  <c r="W775" i="1"/>
  <c r="X775" i="1" s="1"/>
  <c r="U775"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7" i="1"/>
  <c r="X507" i="1" s="1"/>
  <c r="U507" i="1"/>
  <c r="I507" i="1" s="1"/>
  <c r="W506" i="1"/>
  <c r="X506" i="1" s="1"/>
  <c r="U506" i="1"/>
  <c r="I506" i="1" s="1"/>
  <c r="W199" i="1"/>
  <c r="X199" i="1" s="1"/>
  <c r="U199" i="1"/>
  <c r="I199" i="1" s="1"/>
  <c r="W861" i="1"/>
  <c r="X861" i="1" s="1"/>
  <c r="U861" i="1"/>
  <c r="I861" i="1" s="1"/>
  <c r="B691" i="3"/>
  <c r="W325" i="1"/>
  <c r="X325" i="1" s="1"/>
  <c r="U325" i="1"/>
  <c r="I325" i="1" s="1"/>
  <c r="W842" i="1"/>
  <c r="X842" i="1" s="1"/>
  <c r="B665" i="3" s="1"/>
  <c r="U842" i="1"/>
  <c r="I842" i="1" s="1"/>
  <c r="W746" i="1"/>
  <c r="X746" i="1" s="1"/>
  <c r="B647" i="3" s="1"/>
  <c r="U746" i="1"/>
  <c r="W803" i="1"/>
  <c r="X803" i="1" s="1"/>
  <c r="U803" i="1"/>
  <c r="W709" i="1"/>
  <c r="X709" i="1" s="1"/>
  <c r="B630" i="3" s="1"/>
  <c r="U709" i="1"/>
  <c r="W614" i="1"/>
  <c r="X614" i="1" s="1"/>
  <c r="U614" i="1"/>
  <c r="W513" i="1"/>
  <c r="X513" i="1" s="1"/>
  <c r="U513" i="1"/>
  <c r="I513" i="1" s="1"/>
  <c r="W415" i="1"/>
  <c r="X415" i="1" s="1"/>
  <c r="U415" i="1"/>
  <c r="I415" i="1" s="1"/>
  <c r="W316" i="1"/>
  <c r="X316" i="1" s="1"/>
  <c r="U316" i="1"/>
  <c r="I316" i="1" s="1"/>
  <c r="W718" i="1"/>
  <c r="X718" i="1" s="1"/>
  <c r="U718" i="1"/>
  <c r="W623" i="1"/>
  <c r="X623" i="1" s="1"/>
  <c r="U623" i="1"/>
  <c r="W522" i="1"/>
  <c r="X522" i="1" s="1"/>
  <c r="U522" i="1"/>
  <c r="I522" i="1" s="1"/>
  <c r="W424" i="1"/>
  <c r="X424" i="1" s="1"/>
  <c r="U424" i="1"/>
  <c r="I424" i="1" s="1"/>
  <c r="W305" i="1"/>
  <c r="X305" i="1" s="1"/>
  <c r="U305" i="1"/>
  <c r="I305" i="1" s="1"/>
  <c r="W870" i="1"/>
  <c r="X870" i="1" s="1"/>
  <c r="I870" i="1"/>
  <c r="W745" i="1"/>
  <c r="X745" i="1" s="1"/>
  <c r="U745" i="1"/>
  <c r="W501" i="1"/>
  <c r="X501" i="1" s="1"/>
  <c r="U501" i="1"/>
  <c r="I501" i="1" s="1"/>
  <c r="W374" i="1"/>
  <c r="X374" i="1" s="1"/>
  <c r="U374" i="1"/>
  <c r="I374" i="1" s="1"/>
  <c r="W274" i="1"/>
  <c r="X274" i="1" s="1"/>
  <c r="U274" i="1"/>
  <c r="I274" i="1" s="1"/>
  <c r="W800" i="1"/>
  <c r="X800" i="1" s="1"/>
  <c r="U800" i="1"/>
  <c r="W677" i="1"/>
  <c r="X677" i="1" s="1"/>
  <c r="U677" i="1"/>
  <c r="U561" i="1"/>
  <c r="I561" i="1" s="1"/>
  <c r="W561" i="1"/>
  <c r="X561" i="1" s="1"/>
  <c r="B686" i="3" s="1"/>
  <c r="U799" i="1"/>
  <c r="W799" i="1"/>
  <c r="X799" i="1" s="1"/>
  <c r="U676" i="1"/>
  <c r="W676" i="1"/>
  <c r="X676" i="1" s="1"/>
  <c r="B600" i="3" s="1"/>
  <c r="U560" i="1"/>
  <c r="I560" i="1" s="1"/>
  <c r="W560" i="1"/>
  <c r="X560" i="1" s="1"/>
  <c r="W798" i="1"/>
  <c r="X798" i="1" s="1"/>
  <c r="U798" i="1"/>
  <c r="W675" i="1"/>
  <c r="X675" i="1" s="1"/>
  <c r="U675" i="1"/>
  <c r="W559" i="1"/>
  <c r="X559" i="1" s="1"/>
  <c r="U559" i="1"/>
  <c r="I559" i="1" s="1"/>
  <c r="W787" i="1"/>
  <c r="X787" i="1" s="1"/>
  <c r="B608" i="3" s="1"/>
  <c r="U787" i="1"/>
  <c r="W664" i="1"/>
  <c r="X664" i="1" s="1"/>
  <c r="U664" i="1"/>
  <c r="W548" i="1"/>
  <c r="X548" i="1" s="1"/>
  <c r="U548" i="1"/>
  <c r="I548" i="1" s="1"/>
  <c r="W786" i="1"/>
  <c r="X786" i="1" s="1"/>
  <c r="U786" i="1"/>
  <c r="W547" i="1"/>
  <c r="X547" i="1" s="1"/>
  <c r="U547" i="1"/>
  <c r="I547" i="1" s="1"/>
  <c r="W805" i="1"/>
  <c r="X805" i="1" s="1"/>
  <c r="U805" i="1"/>
  <c r="I805" i="1" s="1"/>
  <c r="W711" i="1"/>
  <c r="X711" i="1" s="1"/>
  <c r="U711" i="1"/>
  <c r="W606" i="1"/>
  <c r="X606" i="1" s="1"/>
  <c r="U606" i="1"/>
  <c r="W505" i="1"/>
  <c r="X505" i="1" s="1"/>
  <c r="U505" i="1"/>
  <c r="I505" i="1" s="1"/>
  <c r="W398" i="1"/>
  <c r="X398" i="1" s="1"/>
  <c r="U398" i="1"/>
  <c r="I398" i="1" s="1"/>
  <c r="W288" i="1"/>
  <c r="X288" i="1" s="1"/>
  <c r="U288" i="1"/>
  <c r="I288" i="1" s="1"/>
  <c r="U158" i="1"/>
  <c r="I158" i="1" s="1"/>
  <c r="W158" i="1"/>
  <c r="X158" i="1" s="1"/>
  <c r="W38" i="1"/>
  <c r="X38" i="1" s="1"/>
  <c r="U38" i="1"/>
  <c r="I38" i="1" s="1"/>
  <c r="W835" i="1"/>
  <c r="X835" i="1" s="1"/>
  <c r="U835" i="1"/>
  <c r="I835" i="1" s="1"/>
  <c r="W738" i="1"/>
  <c r="X738" i="1" s="1"/>
  <c r="U738" i="1"/>
  <c r="W642" i="1"/>
  <c r="X642" i="1" s="1"/>
  <c r="U642" i="1"/>
  <c r="W534" i="1"/>
  <c r="X534" i="1" s="1"/>
  <c r="U534" i="1"/>
  <c r="I534" i="1" s="1"/>
  <c r="W436" i="1"/>
  <c r="X436" i="1" s="1"/>
  <c r="U436" i="1"/>
  <c r="I436"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0" i="1"/>
  <c r="I490" i="1" s="1"/>
  <c r="W490" i="1"/>
  <c r="X490" i="1" s="1"/>
  <c r="U393" i="1"/>
  <c r="I393" i="1" s="1"/>
  <c r="W393" i="1"/>
  <c r="X393" i="1" s="1"/>
  <c r="U283" i="1"/>
  <c r="I283" i="1" s="1"/>
  <c r="W283" i="1"/>
  <c r="X283" i="1" s="1"/>
  <c r="U183" i="1"/>
  <c r="I183" i="1" s="1"/>
  <c r="W183" i="1"/>
  <c r="X183" i="1" s="1"/>
  <c r="U83" i="1"/>
  <c r="I83" i="1" s="1"/>
  <c r="W83" i="1"/>
  <c r="X83" i="1" s="1"/>
  <c r="U695" i="1"/>
  <c r="W695" i="1"/>
  <c r="X695" i="1" s="1"/>
  <c r="U441" i="1"/>
  <c r="I441" i="1" s="1"/>
  <c r="W441" i="1"/>
  <c r="X441" i="1" s="1"/>
  <c r="U332" i="1"/>
  <c r="I332" i="1" s="1"/>
  <c r="W332" i="1"/>
  <c r="X332" i="1" s="1"/>
  <c r="U232" i="1"/>
  <c r="I232" i="1" s="1"/>
  <c r="W232" i="1"/>
  <c r="X232" i="1" s="1"/>
  <c r="W132" i="1"/>
  <c r="X132" i="1" s="1"/>
  <c r="U132" i="1"/>
  <c r="I132" i="1" s="1"/>
  <c r="W32" i="1"/>
  <c r="X32" i="1" s="1"/>
  <c r="U32" i="1"/>
  <c r="I32" i="1" s="1"/>
  <c r="W498" i="1"/>
  <c r="X498" i="1" s="1"/>
  <c r="U498" i="1"/>
  <c r="I498" i="1" s="1"/>
  <c r="W391" i="1"/>
  <c r="X391" i="1" s="1"/>
  <c r="U391" i="1"/>
  <c r="I391" i="1" s="1"/>
  <c r="W291" i="1"/>
  <c r="X291" i="1" s="1"/>
  <c r="B703" i="3" s="1"/>
  <c r="U291" i="1"/>
  <c r="I291" i="1" s="1"/>
  <c r="W191" i="1"/>
  <c r="X191" i="1" s="1"/>
  <c r="U191" i="1"/>
  <c r="I191" i="1" s="1"/>
  <c r="W81" i="1"/>
  <c r="X81" i="1" s="1"/>
  <c r="U81" i="1"/>
  <c r="I81" i="1" s="1"/>
  <c r="W818" i="1"/>
  <c r="X818" i="1" s="1"/>
  <c r="U818" i="1"/>
  <c r="W457" i="1"/>
  <c r="X457" i="1" s="1"/>
  <c r="U457" i="1"/>
  <c r="I457" i="1" s="1"/>
  <c r="W360" i="1"/>
  <c r="X360" i="1" s="1"/>
  <c r="U360" i="1"/>
  <c r="I360" i="1" s="1"/>
  <c r="W260" i="1"/>
  <c r="X260" i="1" s="1"/>
  <c r="U260" i="1"/>
  <c r="I260" i="1" s="1"/>
  <c r="W150" i="1"/>
  <c r="X150" i="1" s="1"/>
  <c r="U150" i="1"/>
  <c r="I150" i="1" s="1"/>
  <c r="W20" i="1"/>
  <c r="X20" i="1" s="1"/>
  <c r="U20" i="1"/>
  <c r="I20" i="1" s="1"/>
  <c r="W817" i="1"/>
  <c r="X817" i="1" s="1"/>
  <c r="U817" i="1"/>
  <c r="W466" i="1"/>
  <c r="X466" i="1" s="1"/>
  <c r="U466" i="1"/>
  <c r="I466" i="1" s="1"/>
  <c r="W359" i="1"/>
  <c r="X359" i="1" s="1"/>
  <c r="U359" i="1"/>
  <c r="I359" i="1" s="1"/>
  <c r="W259" i="1"/>
  <c r="X259" i="1" s="1"/>
  <c r="U259" i="1"/>
  <c r="I259" i="1" s="1"/>
  <c r="W159" i="1"/>
  <c r="X159" i="1" s="1"/>
  <c r="U159" i="1"/>
  <c r="I159" i="1" s="1"/>
  <c r="U29" i="1"/>
  <c r="I29" i="1" s="1"/>
  <c r="W29" i="1"/>
  <c r="X29" i="1" s="1"/>
  <c r="W862" i="1"/>
  <c r="X862" i="1" s="1"/>
  <c r="U862" i="1"/>
  <c r="I862" i="1" s="1"/>
  <c r="W473" i="1"/>
  <c r="X473" i="1" s="1"/>
  <c r="U473" i="1"/>
  <c r="I473" i="1" s="1"/>
  <c r="W276" i="1"/>
  <c r="X276" i="1" s="1"/>
  <c r="U276" i="1"/>
  <c r="I276" i="1" s="1"/>
  <c r="W365" i="1"/>
  <c r="X365" i="1" s="1"/>
  <c r="U365" i="1"/>
  <c r="I365" i="1" s="1"/>
  <c r="W582" i="1"/>
  <c r="X582" i="1" s="1"/>
  <c r="U582" i="1"/>
  <c r="W754" i="1"/>
  <c r="X754" i="1" s="1"/>
  <c r="U754" i="1"/>
  <c r="W867" i="1"/>
  <c r="X867" i="1" s="1"/>
  <c r="I867" i="1"/>
  <c r="W618" i="1"/>
  <c r="X618" i="1" s="1"/>
  <c r="U618" i="1"/>
  <c r="W617" i="1"/>
  <c r="X617" i="1" s="1"/>
  <c r="U617" i="1"/>
  <c r="U465" i="1"/>
  <c r="I465" i="1" s="1"/>
  <c r="W465" i="1"/>
  <c r="X465" i="1" s="1"/>
  <c r="W794" i="1"/>
  <c r="X794" i="1" s="1"/>
  <c r="U794" i="1"/>
  <c r="W287" i="1"/>
  <c r="X287" i="1" s="1"/>
  <c r="U287" i="1"/>
  <c r="I287" i="1" s="1"/>
  <c r="W46" i="1"/>
  <c r="X46" i="1" s="1"/>
  <c r="U46" i="1"/>
  <c r="I46" i="1" s="1"/>
  <c r="W94" i="1"/>
  <c r="X94" i="1" s="1"/>
  <c r="U94" i="1"/>
  <c r="I94" i="1" s="1"/>
  <c r="U451" i="1"/>
  <c r="I451" i="1" s="1"/>
  <c r="W451" i="1"/>
  <c r="X451"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1" i="1"/>
  <c r="X661" i="1" s="1"/>
  <c r="U661" i="1"/>
  <c r="W573" i="1"/>
  <c r="X573" i="1" s="1"/>
  <c r="U573" i="1"/>
  <c r="W812" i="1"/>
  <c r="X812" i="1" s="1"/>
  <c r="U812" i="1"/>
  <c r="W443" i="1"/>
  <c r="X443" i="1" s="1"/>
  <c r="U443" i="1"/>
  <c r="I443" i="1" s="1"/>
  <c r="U621" i="1"/>
  <c r="W621" i="1"/>
  <c r="X621" i="1" s="1"/>
  <c r="W848" i="1"/>
  <c r="X848" i="1" s="1"/>
  <c r="U848" i="1"/>
  <c r="I848" i="1" s="1"/>
  <c r="W723" i="1"/>
  <c r="X723" i="1" s="1"/>
  <c r="B692" i="3" s="1"/>
  <c r="U723" i="1"/>
  <c r="W455" i="1"/>
  <c r="X455" i="1" s="1"/>
  <c r="U455" i="1"/>
  <c r="I455" i="1" s="1"/>
  <c r="W484" i="1"/>
  <c r="X484" i="1" s="1"/>
  <c r="U484" i="1"/>
  <c r="I484" i="1" s="1"/>
  <c r="W136" i="1"/>
  <c r="X136" i="1" s="1"/>
  <c r="U136" i="1"/>
  <c r="I136" i="1" s="1"/>
  <c r="W65" i="1"/>
  <c r="X65" i="1" s="1"/>
  <c r="U65" i="1"/>
  <c r="I65" i="1" s="1"/>
  <c r="W648" i="1"/>
  <c r="X648" i="1" s="1"/>
  <c r="U648" i="1"/>
  <c r="W33" i="1"/>
  <c r="X33" i="1" s="1"/>
  <c r="U33" i="1"/>
  <c r="I33" i="1" s="1"/>
  <c r="U589" i="1"/>
  <c r="W589" i="1"/>
  <c r="X589" i="1" s="1"/>
  <c r="W341" i="1"/>
  <c r="X341" i="1" s="1"/>
  <c r="U341" i="1"/>
  <c r="I341" i="1" s="1"/>
  <c r="W537" i="1"/>
  <c r="X537" i="1" s="1"/>
  <c r="U537" i="1"/>
  <c r="I537" i="1" s="1"/>
  <c r="W210" i="1"/>
  <c r="X210" i="1" s="1"/>
  <c r="U210" i="1"/>
  <c r="I210" i="1" s="1"/>
  <c r="U526" i="1"/>
  <c r="I526" i="1" s="1"/>
  <c r="W526" i="1"/>
  <c r="X526" i="1" s="1"/>
  <c r="W99" i="1"/>
  <c r="X99" i="1" s="1"/>
  <c r="U99" i="1"/>
  <c r="I99" i="1" s="1"/>
  <c r="W843" i="1"/>
  <c r="X843" i="1" s="1"/>
  <c r="B728" i="3" s="1"/>
  <c r="U843" i="1"/>
  <c r="I843" i="1" s="1"/>
  <c r="W356" i="1"/>
  <c r="X356" i="1" s="1"/>
  <c r="U356" i="1"/>
  <c r="I356" i="1" s="1"/>
  <c r="W462" i="1"/>
  <c r="X462" i="1" s="1"/>
  <c r="B683" i="3" s="1"/>
  <c r="U462" i="1"/>
  <c r="I462" i="1" s="1"/>
  <c r="W678" i="1"/>
  <c r="X678" i="1" s="1"/>
  <c r="U678" i="1"/>
  <c r="W850" i="1"/>
  <c r="X850" i="1" s="1"/>
  <c r="U850" i="1"/>
  <c r="I850" i="1" s="1"/>
  <c r="U725" i="1"/>
  <c r="W725" i="1"/>
  <c r="X725" i="1" s="1"/>
  <c r="B699" i="3" s="1"/>
  <c r="W609" i="1"/>
  <c r="X609" i="1" s="1"/>
  <c r="U609" i="1"/>
  <c r="W713" i="1"/>
  <c r="X713" i="1" s="1"/>
  <c r="B689" i="3" s="1"/>
  <c r="U713" i="1"/>
  <c r="W597" i="1"/>
  <c r="X597" i="1" s="1"/>
  <c r="U597" i="1"/>
  <c r="W447" i="1"/>
  <c r="X447" i="1" s="1"/>
  <c r="U447" i="1"/>
  <c r="I447" i="1" s="1"/>
  <c r="W88" i="1"/>
  <c r="X88" i="1" s="1"/>
  <c r="U88" i="1"/>
  <c r="I88" i="1" s="1"/>
  <c r="W575" i="1"/>
  <c r="X575" i="1" s="1"/>
  <c r="U575" i="1"/>
  <c r="U127" i="1"/>
  <c r="I127" i="1" s="1"/>
  <c r="W127" i="1"/>
  <c r="X127" i="1" s="1"/>
  <c r="W126" i="1"/>
  <c r="X126" i="1" s="1"/>
  <c r="U126" i="1"/>
  <c r="I126" i="1" s="1"/>
  <c r="W204" i="1"/>
  <c r="X204" i="1" s="1"/>
  <c r="U204" i="1"/>
  <c r="I204" i="1" s="1"/>
  <c r="U432" i="1"/>
  <c r="I432" i="1" s="1"/>
  <c r="W432" i="1"/>
  <c r="X432" i="1" s="1"/>
  <c r="U479" i="1"/>
  <c r="I479" i="1" s="1"/>
  <c r="W479" i="1"/>
  <c r="X479" i="1" s="1"/>
  <c r="U538" i="1"/>
  <c r="I538" i="1" s="1"/>
  <c r="W538" i="1"/>
  <c r="X538" i="1" s="1"/>
  <c r="W200" i="1"/>
  <c r="X200" i="1" s="1"/>
  <c r="U200" i="1"/>
  <c r="I200" i="1" s="1"/>
  <c r="W335" i="1"/>
  <c r="X335" i="1" s="1"/>
  <c r="U335" i="1"/>
  <c r="I335" i="1" s="1"/>
  <c r="W824" i="1"/>
  <c r="X824" i="1" s="1"/>
  <c r="B662" i="3" s="1"/>
  <c r="U824" i="1"/>
  <c r="I824" i="1" s="1"/>
  <c r="W640" i="1"/>
  <c r="X640" i="1" s="1"/>
  <c r="U640" i="1"/>
  <c r="W833" i="1"/>
  <c r="X833" i="1" s="1"/>
  <c r="U833" i="1"/>
  <c r="I833" i="1" s="1"/>
  <c r="W793" i="1"/>
  <c r="X793" i="1" s="1"/>
  <c r="U793" i="1"/>
  <c r="W699" i="1"/>
  <c r="X699" i="1" s="1"/>
  <c r="U699" i="1"/>
  <c r="U604" i="1"/>
  <c r="W604" i="1"/>
  <c r="X604" i="1" s="1"/>
  <c r="B618" i="3" s="1"/>
  <c r="U503" i="1"/>
  <c r="I503" i="1" s="1"/>
  <c r="W503" i="1"/>
  <c r="X503" i="1" s="1"/>
  <c r="W406" i="1"/>
  <c r="X406" i="1" s="1"/>
  <c r="U406" i="1"/>
  <c r="I406" i="1" s="1"/>
  <c r="W306" i="1"/>
  <c r="X306" i="1" s="1"/>
  <c r="U306" i="1"/>
  <c r="I306" i="1" s="1"/>
  <c r="W708" i="1"/>
  <c r="X708" i="1" s="1"/>
  <c r="U708" i="1"/>
  <c r="W613" i="1"/>
  <c r="X613" i="1" s="1"/>
  <c r="U613" i="1"/>
  <c r="W512" i="1"/>
  <c r="X512" i="1" s="1"/>
  <c r="B596" i="3" s="1"/>
  <c r="U512" i="1"/>
  <c r="I512" i="1" s="1"/>
  <c r="W414" i="1"/>
  <c r="X414" i="1" s="1"/>
  <c r="B673" i="3" s="1"/>
  <c r="U414" i="1"/>
  <c r="I414" i="1" s="1"/>
  <c r="W295" i="1"/>
  <c r="X295" i="1" s="1"/>
  <c r="B586" i="3" s="1"/>
  <c r="U295" i="1"/>
  <c r="I295" i="1" s="1"/>
  <c r="W860" i="1"/>
  <c r="X860" i="1" s="1"/>
  <c r="U860" i="1"/>
  <c r="I860" i="1" s="1"/>
  <c r="W737" i="1"/>
  <c r="X737" i="1" s="1"/>
  <c r="U737" i="1"/>
  <c r="W622" i="1"/>
  <c r="X622" i="1" s="1"/>
  <c r="U622" i="1"/>
  <c r="W491" i="1"/>
  <c r="X491" i="1" s="1"/>
  <c r="B619" i="3" s="1"/>
  <c r="U491" i="1"/>
  <c r="I491" i="1" s="1"/>
  <c r="W364" i="1"/>
  <c r="X364" i="1" s="1"/>
  <c r="U364" i="1"/>
  <c r="I364" i="1" s="1"/>
  <c r="W264" i="1"/>
  <c r="X264" i="1" s="1"/>
  <c r="U264" i="1"/>
  <c r="I264" i="1" s="1"/>
  <c r="W780" i="1"/>
  <c r="X780" i="1" s="1"/>
  <c r="B680" i="3" s="1"/>
  <c r="U780" i="1"/>
  <c r="W667" i="1"/>
  <c r="X667" i="1" s="1"/>
  <c r="U667" i="1"/>
  <c r="U541" i="1"/>
  <c r="I541" i="1" s="1"/>
  <c r="W541" i="1"/>
  <c r="X541" i="1" s="1"/>
  <c r="U779" i="1"/>
  <c r="W779" i="1"/>
  <c r="X779" i="1" s="1"/>
  <c r="B638" i="3" s="1"/>
  <c r="U666" i="1"/>
  <c r="W666" i="1"/>
  <c r="X666" i="1" s="1"/>
  <c r="B675" i="3" s="1"/>
  <c r="U539" i="1"/>
  <c r="I539" i="1" s="1"/>
  <c r="W539" i="1"/>
  <c r="X539" i="1" s="1"/>
  <c r="W788" i="1"/>
  <c r="X788" i="1" s="1"/>
  <c r="U788" i="1"/>
  <c r="W665" i="1"/>
  <c r="X665" i="1" s="1"/>
  <c r="B674" i="3" s="1"/>
  <c r="U665" i="1"/>
  <c r="W549" i="1"/>
  <c r="X549" i="1" s="1"/>
  <c r="U549" i="1"/>
  <c r="I549" i="1" s="1"/>
  <c r="W768" i="1"/>
  <c r="X768" i="1" s="1"/>
  <c r="B650" i="3" s="1"/>
  <c r="U768" i="1"/>
  <c r="W655" i="1"/>
  <c r="X655" i="1" s="1"/>
  <c r="U655" i="1"/>
  <c r="U527" i="1"/>
  <c r="I527" i="1" s="1"/>
  <c r="W527" i="1"/>
  <c r="X527" i="1" s="1"/>
  <c r="W777" i="1"/>
  <c r="X777" i="1" s="1"/>
  <c r="B651" i="3" s="1"/>
  <c r="U777" i="1"/>
  <c r="W654" i="1"/>
  <c r="X654" i="1" s="1"/>
  <c r="U654" i="1"/>
  <c r="W536" i="1"/>
  <c r="X536" i="1" s="1"/>
  <c r="U536" i="1"/>
  <c r="I536" i="1" s="1"/>
  <c r="W795" i="1"/>
  <c r="X795" i="1" s="1"/>
  <c r="U795" i="1"/>
  <c r="W701" i="1"/>
  <c r="X701" i="1" s="1"/>
  <c r="U701" i="1"/>
  <c r="W596" i="1"/>
  <c r="X596" i="1" s="1"/>
  <c r="U596" i="1"/>
  <c r="W495" i="1"/>
  <c r="X495" i="1" s="1"/>
  <c r="U495" i="1"/>
  <c r="I495" i="1" s="1"/>
  <c r="W388" i="1"/>
  <c r="X388" i="1" s="1"/>
  <c r="U388" i="1"/>
  <c r="I388" i="1" s="1"/>
  <c r="U278" i="1"/>
  <c r="I278" i="1" s="1"/>
  <c r="W278" i="1"/>
  <c r="X278" i="1" s="1"/>
  <c r="W148" i="1"/>
  <c r="X148" i="1" s="1"/>
  <c r="U148" i="1"/>
  <c r="I148" i="1" s="1"/>
  <c r="W28" i="1"/>
  <c r="X28" i="1" s="1"/>
  <c r="U28" i="1"/>
  <c r="I28" i="1" s="1"/>
  <c r="W825" i="1"/>
  <c r="X825" i="1" s="1"/>
  <c r="U825" i="1"/>
  <c r="I825" i="1" s="1"/>
  <c r="W730" i="1"/>
  <c r="X730" i="1" s="1"/>
  <c r="U730" i="1"/>
  <c r="W632" i="1"/>
  <c r="X632" i="1" s="1"/>
  <c r="U632" i="1"/>
  <c r="W524" i="1"/>
  <c r="X524" i="1" s="1"/>
  <c r="U524" i="1"/>
  <c r="I524" i="1" s="1"/>
  <c r="W426" i="1"/>
  <c r="X426" i="1" s="1"/>
  <c r="U426" i="1"/>
  <c r="I426"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1" i="1"/>
  <c r="X461" i="1" s="1"/>
  <c r="U461" i="1"/>
  <c r="I461" i="1" s="1"/>
  <c r="W134" i="1"/>
  <c r="X134" i="1" s="1"/>
  <c r="U134" i="1"/>
  <c r="I134" i="1" s="1"/>
  <c r="W4" i="1"/>
  <c r="X4" i="1" s="1"/>
  <c r="U4" i="1"/>
  <c r="I4" i="1" s="1"/>
  <c r="U480" i="1"/>
  <c r="I480" i="1" s="1"/>
  <c r="W480" i="1"/>
  <c r="X480" i="1" s="1"/>
  <c r="K829" i="3" s="1"/>
  <c r="L829" i="3" s="1"/>
  <c r="U383" i="1"/>
  <c r="I383" i="1" s="1"/>
  <c r="W383" i="1"/>
  <c r="X383" i="1" s="1"/>
  <c r="U273" i="1"/>
  <c r="I273" i="1" s="1"/>
  <c r="W273" i="1"/>
  <c r="X273" i="1" s="1"/>
  <c r="U173" i="1"/>
  <c r="I173" i="1" s="1"/>
  <c r="W173" i="1"/>
  <c r="X173" i="1" s="1"/>
  <c r="U73" i="1"/>
  <c r="I73" i="1" s="1"/>
  <c r="W73" i="1"/>
  <c r="X73" i="1" s="1"/>
  <c r="W647" i="1"/>
  <c r="X647" i="1" s="1"/>
  <c r="U647" i="1"/>
  <c r="U431" i="1"/>
  <c r="I431" i="1" s="1"/>
  <c r="W431" i="1"/>
  <c r="X431" i="1" s="1"/>
  <c r="U322" i="1"/>
  <c r="I322" i="1" s="1"/>
  <c r="W322" i="1"/>
  <c r="X322" i="1" s="1"/>
  <c r="U222" i="1"/>
  <c r="I222" i="1" s="1"/>
  <c r="W222" i="1"/>
  <c r="X222" i="1" s="1"/>
  <c r="W122" i="1"/>
  <c r="X122" i="1" s="1"/>
  <c r="U122" i="1"/>
  <c r="I122" i="1" s="1"/>
  <c r="W12" i="1"/>
  <c r="X12" i="1" s="1"/>
  <c r="U12" i="1"/>
  <c r="I12" i="1" s="1"/>
  <c r="W478" i="1"/>
  <c r="X478" i="1" s="1"/>
  <c r="U478" i="1"/>
  <c r="I478" i="1" s="1"/>
  <c r="W381" i="1"/>
  <c r="X381" i="1" s="1"/>
  <c r="U381" i="1"/>
  <c r="I381" i="1" s="1"/>
  <c r="W281" i="1"/>
  <c r="X281" i="1" s="1"/>
  <c r="U281" i="1"/>
  <c r="I281" i="1" s="1"/>
  <c r="W181" i="1"/>
  <c r="X181" i="1" s="1"/>
  <c r="U181" i="1"/>
  <c r="I181" i="1" s="1"/>
  <c r="W71" i="1"/>
  <c r="X71" i="1" s="1"/>
  <c r="U71" i="1"/>
  <c r="I71" i="1" s="1"/>
  <c r="W778" i="1"/>
  <c r="X778" i="1" s="1"/>
  <c r="U778" i="1"/>
  <c r="W350" i="1"/>
  <c r="X350" i="1" s="1"/>
  <c r="U350" i="1"/>
  <c r="I350" i="1" s="1"/>
  <c r="W250" i="1"/>
  <c r="X250" i="1" s="1"/>
  <c r="U250" i="1"/>
  <c r="I250" i="1" s="1"/>
  <c r="W140" i="1"/>
  <c r="X140" i="1" s="1"/>
  <c r="U140" i="1"/>
  <c r="I140" i="1" s="1"/>
  <c r="W767" i="1"/>
  <c r="X767" i="1" s="1"/>
  <c r="U767" i="1"/>
  <c r="W456" i="1"/>
  <c r="X456" i="1" s="1"/>
  <c r="U456" i="1"/>
  <c r="I456" i="1" s="1"/>
  <c r="W349" i="1"/>
  <c r="X349" i="1" s="1"/>
  <c r="U349" i="1"/>
  <c r="I349" i="1" s="1"/>
  <c r="W249" i="1"/>
  <c r="X249" i="1" s="1"/>
  <c r="U249" i="1"/>
  <c r="I249" i="1" s="1"/>
  <c r="W149" i="1"/>
  <c r="X149" i="1" s="1"/>
  <c r="U149" i="1"/>
  <c r="I149" i="1" s="1"/>
  <c r="W19" i="1"/>
  <c r="X19" i="1" s="1"/>
  <c r="U19" i="1"/>
  <c r="I19" i="1" s="1"/>
  <c r="W823" i="1"/>
  <c r="X823" i="1" s="1"/>
  <c r="U823" i="1"/>
  <c r="I823" i="1" s="1"/>
  <c r="W728" i="1"/>
  <c r="X728" i="1" s="1"/>
  <c r="B654" i="3" s="1"/>
  <c r="U728" i="1"/>
  <c r="W783" i="1"/>
  <c r="X783" i="1" s="1"/>
  <c r="B635" i="3" s="1"/>
  <c r="U783" i="1"/>
  <c r="W689" i="1"/>
  <c r="X689" i="1" s="1"/>
  <c r="U689" i="1"/>
  <c r="W594" i="1"/>
  <c r="X594" i="1" s="1"/>
  <c r="B704" i="3" s="1"/>
  <c r="U594" i="1"/>
  <c r="W493" i="1"/>
  <c r="X493" i="1" s="1"/>
  <c r="U493" i="1"/>
  <c r="I493" i="1" s="1"/>
  <c r="W396" i="1"/>
  <c r="X396" i="1" s="1"/>
  <c r="B590" i="3" s="1"/>
  <c r="U396" i="1"/>
  <c r="I396" i="1" s="1"/>
  <c r="W296" i="1"/>
  <c r="X296" i="1" s="1"/>
  <c r="U296" i="1"/>
  <c r="I296" i="1" s="1"/>
  <c r="W698" i="1"/>
  <c r="X698" i="1" s="1"/>
  <c r="U698" i="1"/>
  <c r="W603" i="1"/>
  <c r="X603" i="1" s="1"/>
  <c r="U603" i="1"/>
  <c r="W502" i="1"/>
  <c r="X502" i="1" s="1"/>
  <c r="U502" i="1"/>
  <c r="I502" i="1" s="1"/>
  <c r="W385" i="1"/>
  <c r="X385" i="1" s="1"/>
  <c r="U385" i="1"/>
  <c r="I385" i="1" s="1"/>
  <c r="W285" i="1"/>
  <c r="X285" i="1" s="1"/>
  <c r="U285" i="1"/>
  <c r="I285" i="1" s="1"/>
  <c r="W851" i="1"/>
  <c r="X851" i="1" s="1"/>
  <c r="U851" i="1"/>
  <c r="I851" i="1" s="1"/>
  <c r="W727" i="1"/>
  <c r="X727" i="1" s="1"/>
  <c r="B604" i="3" s="1"/>
  <c r="U727" i="1"/>
  <c r="W602" i="1"/>
  <c r="X602" i="1" s="1"/>
  <c r="U602" i="1"/>
  <c r="W481" i="1"/>
  <c r="X481" i="1" s="1"/>
  <c r="U481" i="1"/>
  <c r="I481" i="1" s="1"/>
  <c r="W354" i="1"/>
  <c r="X354" i="1" s="1"/>
  <c r="U354" i="1"/>
  <c r="I354" i="1" s="1"/>
  <c r="W254" i="1"/>
  <c r="X254" i="1" s="1"/>
  <c r="U254" i="1"/>
  <c r="I254" i="1" s="1"/>
  <c r="W771" i="1"/>
  <c r="X771" i="1" s="1"/>
  <c r="K822" i="3" s="1"/>
  <c r="L822" i="3" s="1"/>
  <c r="U771" i="1"/>
  <c r="W658" i="1"/>
  <c r="X658" i="1" s="1"/>
  <c r="U658" i="1"/>
  <c r="U530" i="1"/>
  <c r="I530" i="1" s="1"/>
  <c r="W530" i="1"/>
  <c r="X530" i="1" s="1"/>
  <c r="U770" i="1"/>
  <c r="W770" i="1"/>
  <c r="X770" i="1" s="1"/>
  <c r="B637" i="3" s="1"/>
  <c r="U657" i="1"/>
  <c r="W657" i="1"/>
  <c r="X657" i="1" s="1"/>
  <c r="U529" i="1"/>
  <c r="I529" i="1" s="1"/>
  <c r="W529" i="1"/>
  <c r="X529" i="1" s="1"/>
  <c r="W769" i="1"/>
  <c r="X769" i="1" s="1"/>
  <c r="B671" i="3" s="1"/>
  <c r="U769" i="1"/>
  <c r="W656" i="1"/>
  <c r="X656" i="1" s="1"/>
  <c r="U656" i="1"/>
  <c r="W876" i="1"/>
  <c r="X876" i="1" s="1"/>
  <c r="I876" i="1"/>
  <c r="W761" i="1"/>
  <c r="X761" i="1" s="1"/>
  <c r="U761" i="1"/>
  <c r="W645" i="1"/>
  <c r="X645" i="1" s="1"/>
  <c r="U645" i="1"/>
  <c r="W517" i="1"/>
  <c r="X517" i="1" s="1"/>
  <c r="U517" i="1"/>
  <c r="I517" i="1" s="1"/>
  <c r="W760" i="1"/>
  <c r="X760" i="1" s="1"/>
  <c r="B653" i="3" s="1"/>
  <c r="U760" i="1"/>
  <c r="W644" i="1"/>
  <c r="X644" i="1" s="1"/>
  <c r="U644" i="1"/>
  <c r="W516" i="1"/>
  <c r="X516" i="1" s="1"/>
  <c r="U516" i="1"/>
  <c r="I516" i="1" s="1"/>
  <c r="W785" i="1"/>
  <c r="X785" i="1" s="1"/>
  <c r="B695" i="3" s="1"/>
  <c r="U785" i="1"/>
  <c r="W691" i="1"/>
  <c r="X691" i="1" s="1"/>
  <c r="U691" i="1"/>
  <c r="W586" i="1"/>
  <c r="X586" i="1" s="1"/>
  <c r="U586" i="1"/>
  <c r="W485" i="1"/>
  <c r="X485" i="1" s="1"/>
  <c r="U485" i="1"/>
  <c r="I485" i="1" s="1"/>
  <c r="U378" i="1"/>
  <c r="I378" i="1" s="1"/>
  <c r="W378" i="1"/>
  <c r="X378" i="1" s="1"/>
  <c r="W258" i="1"/>
  <c r="X258" i="1" s="1"/>
  <c r="U258" i="1"/>
  <c r="I258" i="1" s="1"/>
  <c r="U128" i="1"/>
  <c r="I128" i="1" s="1"/>
  <c r="W128" i="1"/>
  <c r="X128" i="1" s="1"/>
  <c r="B582" i="3" s="1"/>
  <c r="W18" i="1"/>
  <c r="X18" i="1" s="1"/>
  <c r="U18" i="1"/>
  <c r="I18" i="1" s="1"/>
  <c r="W815" i="1"/>
  <c r="X815" i="1" s="1"/>
  <c r="U815" i="1"/>
  <c r="W720" i="1"/>
  <c r="X720" i="1" s="1"/>
  <c r="B705" i="3" s="1"/>
  <c r="U720" i="1"/>
  <c r="W624" i="1"/>
  <c r="X624" i="1" s="1"/>
  <c r="U624" i="1"/>
  <c r="W514" i="1"/>
  <c r="X514" i="1" s="1"/>
  <c r="U514" i="1"/>
  <c r="I514" i="1" s="1"/>
  <c r="U416" i="1"/>
  <c r="I416" i="1" s="1"/>
  <c r="W416" i="1"/>
  <c r="X416"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1" i="1"/>
  <c r="X831" i="1" s="1"/>
  <c r="B663" i="3" s="1"/>
  <c r="U831" i="1"/>
  <c r="I831" i="1" s="1"/>
  <c r="U470" i="1"/>
  <c r="I470" i="1" s="1"/>
  <c r="W470" i="1"/>
  <c r="X470" i="1" s="1"/>
  <c r="U363" i="1"/>
  <c r="I363" i="1" s="1"/>
  <c r="W363" i="1"/>
  <c r="X363" i="1" s="1"/>
  <c r="U263" i="1"/>
  <c r="I263" i="1" s="1"/>
  <c r="W263" i="1"/>
  <c r="X263" i="1" s="1"/>
  <c r="U163" i="1"/>
  <c r="I163" i="1" s="1"/>
  <c r="W163" i="1"/>
  <c r="X163" i="1" s="1"/>
  <c r="U63" i="1"/>
  <c r="I63" i="1" s="1"/>
  <c r="W63" i="1"/>
  <c r="X63" i="1" s="1"/>
  <c r="W600" i="1"/>
  <c r="X600" i="1" s="1"/>
  <c r="U600" i="1"/>
  <c r="U421" i="1"/>
  <c r="I421" i="1" s="1"/>
  <c r="W421" i="1"/>
  <c r="X421" i="1" s="1"/>
  <c r="U312" i="1"/>
  <c r="I312" i="1" s="1"/>
  <c r="W312" i="1"/>
  <c r="X312" i="1" s="1"/>
  <c r="U212" i="1"/>
  <c r="I212" i="1" s="1"/>
  <c r="W212" i="1"/>
  <c r="X212" i="1" s="1"/>
  <c r="W112" i="1"/>
  <c r="X112" i="1" s="1"/>
  <c r="B614" i="3" s="1"/>
  <c r="U112" i="1"/>
  <c r="I112" i="1" s="1"/>
  <c r="W468" i="1"/>
  <c r="X468" i="1" s="1"/>
  <c r="U468" i="1"/>
  <c r="I468" i="1" s="1"/>
  <c r="W371" i="1"/>
  <c r="X371" i="1" s="1"/>
  <c r="U371" i="1"/>
  <c r="I371" i="1" s="1"/>
  <c r="W271" i="1"/>
  <c r="X271" i="1" s="1"/>
  <c r="U271" i="1"/>
  <c r="I271" i="1" s="1"/>
  <c r="W171" i="1"/>
  <c r="X171" i="1" s="1"/>
  <c r="U171" i="1"/>
  <c r="I171" i="1" s="1"/>
  <c r="W51" i="1"/>
  <c r="X51" i="1" s="1"/>
  <c r="U51" i="1"/>
  <c r="I51" i="1" s="1"/>
  <c r="W684" i="1"/>
  <c r="X684" i="1" s="1"/>
  <c r="U684" i="1"/>
  <c r="W439" i="1"/>
  <c r="X439" i="1" s="1"/>
  <c r="U439" i="1"/>
  <c r="I439" i="1" s="1"/>
  <c r="W340" i="1"/>
  <c r="X340" i="1" s="1"/>
  <c r="U340" i="1"/>
  <c r="I340" i="1" s="1"/>
  <c r="W240" i="1"/>
  <c r="X240" i="1" s="1"/>
  <c r="U240" i="1"/>
  <c r="I240" i="1" s="1"/>
  <c r="W130" i="1"/>
  <c r="X130" i="1" s="1"/>
  <c r="U130" i="1"/>
  <c r="I130" i="1" s="1"/>
  <c r="W722" i="1"/>
  <c r="X722" i="1" s="1"/>
  <c r="U722" i="1"/>
  <c r="W448" i="1"/>
  <c r="X448" i="1" s="1"/>
  <c r="U448" i="1"/>
  <c r="I448" i="1" s="1"/>
  <c r="W339" i="1"/>
  <c r="X339" i="1" s="1"/>
  <c r="U339" i="1"/>
  <c r="I339" i="1" s="1"/>
  <c r="W239" i="1"/>
  <c r="X239" i="1" s="1"/>
  <c r="U239" i="1"/>
  <c r="I239" i="1" s="1"/>
  <c r="W129" i="1"/>
  <c r="X129" i="1" s="1"/>
  <c r="U129" i="1"/>
  <c r="I129" i="1" s="1"/>
  <c r="U9" i="1"/>
  <c r="I9" i="1" s="1"/>
  <c r="W9" i="1"/>
  <c r="X9" i="1" s="1"/>
  <c r="B661" i="3" l="1"/>
  <c r="K828" i="3"/>
  <c r="L828" i="3" s="1"/>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78" i="1"/>
  <c r="X878" i="1" s="1"/>
  <c r="U878" i="1"/>
  <c r="I878" i="1" s="1"/>
  <c r="W880" i="1"/>
  <c r="X880" i="1" s="1"/>
  <c r="U880" i="1"/>
  <c r="I880" i="1" s="1"/>
  <c r="W908" i="1"/>
  <c r="X908" i="1" s="1"/>
  <c r="U908" i="1"/>
  <c r="I908" i="1" s="1"/>
  <c r="W892" i="1"/>
  <c r="X892" i="1" s="1"/>
  <c r="U892" i="1"/>
  <c r="I892" i="1" s="1"/>
  <c r="W912" i="1"/>
  <c r="X912" i="1" s="1"/>
  <c r="U912" i="1"/>
  <c r="I912" i="1" s="1"/>
  <c r="U879" i="1"/>
  <c r="I879" i="1" s="1"/>
  <c r="W879" i="1"/>
  <c r="X879" i="1" s="1"/>
  <c r="U900" i="1"/>
  <c r="I900" i="1" s="1"/>
  <c r="W900" i="1"/>
  <c r="X900" i="1" s="1"/>
  <c r="W899" i="1"/>
  <c r="X899" i="1" s="1"/>
  <c r="U899" i="1"/>
  <c r="I899" i="1" s="1"/>
  <c r="W896" i="1"/>
  <c r="X896" i="1" s="1"/>
  <c r="U896" i="1"/>
  <c r="I896" i="1" s="1"/>
  <c r="W885" i="1"/>
  <c r="X885" i="1" s="1"/>
  <c r="U885" i="1"/>
  <c r="I885" i="1" s="1"/>
  <c r="W914" i="1"/>
  <c r="X914" i="1" s="1"/>
  <c r="I914" i="1"/>
  <c r="W891" i="1"/>
  <c r="X891" i="1" s="1"/>
  <c r="U891" i="1"/>
  <c r="I891" i="1" s="1"/>
  <c r="W897" i="1"/>
  <c r="X897" i="1" s="1"/>
  <c r="U897" i="1"/>
  <c r="I897" i="1" s="1"/>
  <c r="W911" i="1"/>
  <c r="X911" i="1" s="1"/>
  <c r="U911" i="1"/>
  <c r="I911" i="1" s="1"/>
  <c r="U902" i="1"/>
  <c r="I902" i="1" s="1"/>
  <c r="W902" i="1"/>
  <c r="X902" i="1" s="1"/>
  <c r="W904" i="1"/>
  <c r="X904" i="1" s="1"/>
  <c r="U904" i="1"/>
  <c r="I904" i="1" s="1"/>
  <c r="W907" i="1"/>
  <c r="X907" i="1" s="1"/>
  <c r="U907" i="1"/>
  <c r="I907" i="1" s="1"/>
  <c r="W893" i="1"/>
  <c r="X893" i="1" s="1"/>
  <c r="K823" i="3" s="1"/>
  <c r="L823" i="3" s="1"/>
  <c r="U893" i="1"/>
  <c r="I893" i="1" s="1"/>
  <c r="U888" i="1"/>
  <c r="I888" i="1" s="1"/>
  <c r="W888" i="1"/>
  <c r="X888" i="1" s="1"/>
  <c r="U882" i="1"/>
  <c r="I882" i="1" s="1"/>
  <c r="W882" i="1"/>
  <c r="X882" i="1" s="1"/>
  <c r="U894" i="1"/>
  <c r="I894" i="1" s="1"/>
  <c r="W894" i="1"/>
  <c r="X894" i="1" s="1"/>
  <c r="I915" i="1"/>
  <c r="W915" i="1"/>
  <c r="X915" i="1" s="1"/>
  <c r="U910" i="1"/>
  <c r="I910" i="1" s="1"/>
  <c r="W910" i="1"/>
  <c r="X910" i="1" s="1"/>
  <c r="I917" i="1"/>
  <c r="U901" i="1"/>
  <c r="I901" i="1" s="1"/>
  <c r="W901" i="1"/>
  <c r="X901" i="1" s="1"/>
  <c r="U881" i="1"/>
  <c r="I881" i="1" s="1"/>
  <c r="W881" i="1"/>
  <c r="X881" i="1" s="1"/>
  <c r="B733" i="3" s="1"/>
  <c r="U886" i="1"/>
  <c r="I886" i="1" s="1"/>
  <c r="W886" i="1"/>
  <c r="X886" i="1" s="1"/>
  <c r="U913" i="1"/>
  <c r="I913" i="1" s="1"/>
  <c r="W913" i="1"/>
  <c r="X913" i="1" s="1"/>
  <c r="I916" i="1"/>
  <c r="W916" i="1"/>
  <c r="X916" i="1" s="1"/>
  <c r="U895" i="1"/>
  <c r="I895" i="1" s="1"/>
  <c r="W895" i="1"/>
  <c r="X895" i="1" s="1"/>
  <c r="U890" i="1"/>
  <c r="I890" i="1" s="1"/>
  <c r="W890" i="1"/>
  <c r="X890" i="1" s="1"/>
  <c r="U906" i="1"/>
  <c r="I906" i="1" s="1"/>
  <c r="W906" i="1"/>
  <c r="X906" i="1" s="1"/>
  <c r="K825" i="3" s="1"/>
  <c r="L825" i="3" s="1"/>
  <c r="U887" i="1"/>
  <c r="I887" i="1" s="1"/>
  <c r="W887" i="1"/>
  <c r="X887" i="1" s="1"/>
  <c r="U884" i="1"/>
  <c r="I884" i="1" s="1"/>
  <c r="W884" i="1"/>
  <c r="X884" i="1" s="1"/>
  <c r="K827" i="3" s="1"/>
  <c r="L827" i="3" s="1"/>
  <c r="U909" i="1"/>
  <c r="I909" i="1" s="1"/>
  <c r="W909" i="1"/>
  <c r="X909" i="1" s="1"/>
  <c r="U883" i="1"/>
  <c r="I883" i="1" s="1"/>
  <c r="W883" i="1"/>
  <c r="X883" i="1" s="1"/>
  <c r="U905" i="1"/>
  <c r="I905" i="1" s="1"/>
  <c r="W905" i="1"/>
  <c r="X905" i="1" s="1"/>
  <c r="U903" i="1"/>
  <c r="I903" i="1" s="1"/>
  <c r="W903" i="1"/>
  <c r="X903" i="1" s="1"/>
  <c r="U898" i="1"/>
  <c r="I898" i="1" s="1"/>
  <c r="W898" i="1"/>
  <c r="X898" i="1" s="1"/>
  <c r="W919" i="1" l="1"/>
  <c r="X919" i="1" s="1"/>
  <c r="AA920" i="1"/>
  <c r="U920" i="1"/>
  <c r="I920" i="1" s="1"/>
  <c r="W920" i="1"/>
  <c r="X920" i="1" s="1"/>
  <c r="AA921" i="1"/>
  <c r="U921" i="1"/>
  <c r="I921" i="1" s="1"/>
  <c r="W921" i="1"/>
  <c r="X921" i="1" s="1"/>
  <c r="AA918" i="1"/>
  <c r="U918" i="1"/>
  <c r="I918" i="1" s="1"/>
  <c r="W918" i="1"/>
  <c r="X918" i="1" s="1"/>
  <c r="U919" i="1"/>
  <c r="I919" i="1" s="1"/>
  <c r="AA919" i="1"/>
  <c r="W951" i="1"/>
  <c r="X951" i="1" s="1"/>
  <c r="X974" i="1"/>
  <c r="X975" i="1"/>
  <c r="W947" i="1"/>
  <c r="X947" i="1" s="1"/>
  <c r="W973" i="1"/>
  <c r="X973" i="1" s="1"/>
  <c r="W946" i="1"/>
  <c r="X946" i="1" s="1"/>
  <c r="W938" i="1"/>
  <c r="X938" i="1" s="1"/>
  <c r="W952" i="1"/>
  <c r="X952" i="1" s="1"/>
  <c r="W961" i="1"/>
  <c r="X961" i="1" s="1"/>
  <c r="W933" i="1"/>
  <c r="X933" i="1" s="1"/>
  <c r="W939" i="1"/>
  <c r="X939" i="1" s="1"/>
  <c r="W963" i="1"/>
  <c r="X963" i="1" s="1"/>
  <c r="W965" i="1"/>
  <c r="X965" i="1" s="1"/>
  <c r="W923" i="1"/>
  <c r="X923" i="1" s="1"/>
  <c r="AB927" i="1"/>
  <c r="AA927" i="1"/>
  <c r="W924" i="1"/>
  <c r="X924" i="1" s="1"/>
  <c r="W926" i="1"/>
  <c r="X926" i="1" s="1"/>
  <c r="W948" i="1"/>
  <c r="X948" i="1" s="1"/>
  <c r="W931" i="1"/>
  <c r="X931" i="1" s="1"/>
  <c r="W968" i="1"/>
  <c r="X968" i="1" s="1"/>
  <c r="W944" i="1"/>
  <c r="X944" i="1" s="1"/>
  <c r="W972" i="1"/>
  <c r="X972" i="1" s="1"/>
  <c r="W942" i="1"/>
  <c r="X942" i="1" s="1"/>
  <c r="W943" i="1"/>
  <c r="X943" i="1" s="1"/>
  <c r="W966" i="1"/>
  <c r="X966" i="1" s="1"/>
  <c r="AA925" i="1"/>
  <c r="AB925" i="1"/>
  <c r="W962" i="1"/>
  <c r="X962" i="1" s="1"/>
  <c r="W955" i="1"/>
  <c r="X955" i="1" s="1"/>
  <c r="AA973" i="1"/>
  <c r="U973" i="1"/>
  <c r="I973" i="1" s="1"/>
  <c r="AB973" i="1"/>
  <c r="W970" i="1"/>
  <c r="X970" i="1" s="1"/>
  <c r="W967" i="1"/>
  <c r="X967" i="1" s="1"/>
  <c r="W971" i="1"/>
  <c r="X971" i="1" s="1"/>
  <c r="W941" i="1"/>
  <c r="X941" i="1" s="1"/>
  <c r="W954" i="1"/>
  <c r="X954" i="1" s="1"/>
  <c r="AA966" i="1"/>
  <c r="U966" i="1"/>
  <c r="I966" i="1" s="1"/>
  <c r="AB966" i="1"/>
  <c r="AA956" i="1"/>
  <c r="AB956" i="1"/>
  <c r="AA951" i="1"/>
  <c r="U951" i="1"/>
  <c r="I951" i="1" s="1"/>
  <c r="AB951" i="1"/>
  <c r="AB947" i="1"/>
  <c r="U947" i="1"/>
  <c r="I947" i="1" s="1"/>
  <c r="AA947" i="1"/>
  <c r="AB933" i="1"/>
  <c r="U933" i="1"/>
  <c r="I933" i="1" s="1"/>
  <c r="AA933" i="1"/>
  <c r="AA941" i="1"/>
  <c r="U941" i="1"/>
  <c r="I941" i="1" s="1"/>
  <c r="AB941" i="1"/>
  <c r="AB926" i="1"/>
  <c r="U926" i="1"/>
  <c r="I926" i="1" s="1"/>
  <c r="AA926" i="1"/>
  <c r="X976" i="1"/>
  <c r="U925" i="1"/>
  <c r="I925" i="1" s="1"/>
  <c r="W925" i="1"/>
  <c r="X925" i="1" s="1"/>
  <c r="AA942" i="1"/>
  <c r="U942" i="1"/>
  <c r="I942" i="1" s="1"/>
  <c r="AB942" i="1"/>
  <c r="AB964" i="1"/>
  <c r="AA964" i="1"/>
  <c r="AA949" i="1"/>
  <c r="AB949" i="1"/>
  <c r="W950" i="1"/>
  <c r="X950" i="1" s="1"/>
  <c r="W957" i="1"/>
  <c r="X957" i="1" s="1"/>
  <c r="U956" i="1"/>
  <c r="I956" i="1" s="1"/>
  <c r="W956" i="1"/>
  <c r="X956" i="1" s="1"/>
  <c r="AA953" i="1"/>
  <c r="AB953" i="1"/>
  <c r="W936" i="1"/>
  <c r="X936" i="1" s="1"/>
  <c r="AB970" i="1"/>
  <c r="U970" i="1"/>
  <c r="I970" i="1" s="1"/>
  <c r="AA970" i="1"/>
  <c r="AA939" i="1"/>
  <c r="U939" i="1"/>
  <c r="I939" i="1" s="1"/>
  <c r="AB939" i="1"/>
  <c r="U964" i="1"/>
  <c r="I964" i="1" s="1"/>
  <c r="W964" i="1"/>
  <c r="X964" i="1" s="1"/>
  <c r="W945" i="1"/>
  <c r="X945" i="1" s="1"/>
  <c r="U949" i="1"/>
  <c r="I949" i="1" s="1"/>
  <c r="W949" i="1"/>
  <c r="X949" i="1" s="1"/>
  <c r="W958" i="1"/>
  <c r="X958" i="1" s="1"/>
  <c r="W940" i="1"/>
  <c r="X940" i="1" s="1"/>
  <c r="U953" i="1"/>
  <c r="I953" i="1" s="1"/>
  <c r="W953" i="1"/>
  <c r="X953" i="1" s="1"/>
  <c r="AA944" i="1"/>
  <c r="U944" i="1"/>
  <c r="I944" i="1" s="1"/>
  <c r="AB944" i="1"/>
  <c r="AA940" i="1"/>
  <c r="U940" i="1"/>
  <c r="I940" i="1" s="1"/>
  <c r="AB940" i="1"/>
  <c r="AB962" i="1"/>
  <c r="U962" i="1"/>
  <c r="I962" i="1" s="1"/>
  <c r="AA962" i="1"/>
  <c r="AA976" i="1"/>
  <c r="U976" i="1"/>
  <c r="I976" i="1" s="1"/>
  <c r="AB976" i="1"/>
  <c r="AA931" i="1"/>
  <c r="U931" i="1"/>
  <c r="I931" i="1" s="1"/>
  <c r="AB931" i="1"/>
  <c r="AA957" i="1"/>
  <c r="U957" i="1"/>
  <c r="I957" i="1" s="1"/>
  <c r="AB957" i="1"/>
  <c r="AA923" i="1"/>
  <c r="U923" i="1"/>
  <c r="I923" i="1" s="1"/>
  <c r="AB923" i="1"/>
  <c r="AA936" i="1"/>
  <c r="U936" i="1"/>
  <c r="I936" i="1" s="1"/>
  <c r="AB936" i="1"/>
  <c r="AA948" i="1"/>
  <c r="U948" i="1"/>
  <c r="I948" i="1" s="1"/>
  <c r="AB948" i="1"/>
  <c r="W960" i="1"/>
  <c r="X960" i="1" s="1"/>
  <c r="AB937" i="1"/>
  <c r="AA937" i="1"/>
  <c r="AA952" i="1"/>
  <c r="U952" i="1"/>
  <c r="I952" i="1" s="1"/>
  <c r="AB952" i="1"/>
  <c r="AB930" i="1"/>
  <c r="AA930" i="1"/>
  <c r="AA922" i="1"/>
  <c r="AB959" i="1"/>
  <c r="AA959" i="1"/>
  <c r="W928" i="1"/>
  <c r="X928" i="1" s="1"/>
  <c r="AA961" i="1"/>
  <c r="U961" i="1"/>
  <c r="I961" i="1" s="1"/>
  <c r="AB961" i="1"/>
  <c r="AB975" i="1"/>
  <c r="U975" i="1"/>
  <c r="I975" i="1" s="1"/>
  <c r="AA975" i="1"/>
  <c r="AB946" i="1"/>
  <c r="U946" i="1"/>
  <c r="I946" i="1" s="1"/>
  <c r="AA946" i="1"/>
  <c r="W929" i="1"/>
  <c r="X929" i="1" s="1"/>
  <c r="AB965" i="1"/>
  <c r="U965" i="1"/>
  <c r="I965" i="1" s="1"/>
  <c r="AA965" i="1"/>
  <c r="AB968" i="1"/>
  <c r="U968" i="1"/>
  <c r="I968" i="1" s="1"/>
  <c r="AA968" i="1"/>
  <c r="AB954" i="1"/>
  <c r="U954" i="1"/>
  <c r="I954" i="1" s="1"/>
  <c r="AA954" i="1"/>
  <c r="AB938" i="1"/>
  <c r="U938" i="1"/>
  <c r="I938" i="1" s="1"/>
  <c r="AA938" i="1"/>
  <c r="AA972" i="1"/>
  <c r="U972" i="1"/>
  <c r="I972" i="1" s="1"/>
  <c r="AB972" i="1"/>
  <c r="AA974" i="1"/>
  <c r="U974" i="1"/>
  <c r="I974" i="1" s="1"/>
  <c r="AB974" i="1"/>
  <c r="AB945" i="1"/>
  <c r="U945" i="1"/>
  <c r="I945" i="1" s="1"/>
  <c r="AA945" i="1"/>
  <c r="AB960" i="1"/>
  <c r="U960" i="1"/>
  <c r="I960" i="1" s="1"/>
  <c r="AA960" i="1"/>
  <c r="AA934" i="1"/>
  <c r="AB934" i="1"/>
  <c r="AA929" i="1"/>
  <c r="U929" i="1"/>
  <c r="I929" i="1" s="1"/>
  <c r="AB929" i="1"/>
  <c r="U927" i="1"/>
  <c r="I927" i="1" s="1"/>
  <c r="W927" i="1"/>
  <c r="X927" i="1" s="1"/>
  <c r="AA958" i="1"/>
  <c r="U958" i="1"/>
  <c r="I958" i="1" s="1"/>
  <c r="AB958" i="1"/>
  <c r="AA924" i="1"/>
  <c r="U924" i="1"/>
  <c r="I924" i="1" s="1"/>
  <c r="AB924" i="1"/>
  <c r="AA967" i="1"/>
  <c r="U967" i="1"/>
  <c r="I967" i="1" s="1"/>
  <c r="AB967" i="1"/>
  <c r="AB943" i="1"/>
  <c r="U943" i="1"/>
  <c r="I943" i="1" s="1"/>
  <c r="AA943" i="1"/>
  <c r="AA932" i="1"/>
  <c r="AB932" i="1"/>
  <c r="AB928" i="1"/>
  <c r="U928" i="1"/>
  <c r="I928" i="1" s="1"/>
  <c r="AA928" i="1"/>
  <c r="AA971" i="1"/>
  <c r="U971" i="1"/>
  <c r="I971" i="1" s="1"/>
  <c r="AB971" i="1"/>
  <c r="AB935" i="1"/>
  <c r="AA935" i="1"/>
  <c r="AB955" i="1"/>
  <c r="U955" i="1"/>
  <c r="I955" i="1" s="1"/>
  <c r="AA955" i="1"/>
  <c r="AB963" i="1"/>
  <c r="U963" i="1"/>
  <c r="I963" i="1" s="1"/>
  <c r="AA963" i="1"/>
  <c r="AB969" i="1"/>
  <c r="AA969" i="1"/>
  <c r="AA950" i="1"/>
  <c r="U950" i="1"/>
  <c r="I950" i="1" s="1"/>
  <c r="AB950" i="1"/>
  <c r="U937" i="1"/>
  <c r="I937" i="1" s="1"/>
  <c r="W937" i="1"/>
  <c r="X937" i="1" s="1"/>
  <c r="U969" i="1"/>
  <c r="I969" i="1" s="1"/>
  <c r="W969" i="1"/>
  <c r="X969" i="1" s="1"/>
  <c r="U930" i="1"/>
  <c r="I930" i="1" s="1"/>
  <c r="W930" i="1"/>
  <c r="X930" i="1" s="1"/>
  <c r="U922" i="1"/>
  <c r="I922" i="1" s="1"/>
  <c r="W922" i="1"/>
  <c r="X922" i="1" s="1"/>
  <c r="U934" i="1"/>
  <c r="I934" i="1" s="1"/>
  <c r="W934" i="1"/>
  <c r="X934" i="1" s="1"/>
  <c r="U959" i="1"/>
  <c r="I959" i="1" s="1"/>
  <c r="W959" i="1"/>
  <c r="X959" i="1" s="1"/>
  <c r="U935" i="1"/>
  <c r="I935" i="1" s="1"/>
  <c r="W935" i="1"/>
  <c r="X935" i="1" s="1"/>
  <c r="U932" i="1"/>
  <c r="I932" i="1" s="1"/>
  <c r="W932" i="1"/>
  <c r="X932" i="1" s="1"/>
  <c r="AA981" i="1"/>
  <c r="I981" i="1"/>
  <c r="X981" i="1" s="1"/>
  <c r="AB981" i="1"/>
  <c r="AA980" i="1"/>
  <c r="U980" i="1"/>
  <c r="I980" i="1" s="1"/>
  <c r="X980" i="1" s="1"/>
  <c r="AB980" i="1"/>
  <c r="AB982" i="1"/>
  <c r="AA982" i="1"/>
  <c r="I982" i="1"/>
  <c r="X982" i="1" s="1"/>
  <c r="AA979" i="1"/>
  <c r="U979" i="1"/>
  <c r="I979" i="1" s="1"/>
  <c r="X979" i="1" s="1"/>
  <c r="AB979" i="1"/>
  <c r="AB978" i="1"/>
  <c r="U978" i="1"/>
  <c r="I978" i="1" s="1"/>
  <c r="X978" i="1" s="1"/>
  <c r="AA978" i="1"/>
  <c r="AB977" i="1"/>
  <c r="U977" i="1"/>
  <c r="I977" i="1" s="1"/>
  <c r="X977" i="1" s="1"/>
  <c r="AA977" i="1"/>
  <c r="AA983" i="1"/>
  <c r="I983" i="1"/>
  <c r="X983" i="1" s="1"/>
  <c r="AB983" i="1"/>
  <c r="AB988" i="1"/>
  <c r="I988" i="1"/>
  <c r="X988" i="1" s="1"/>
  <c r="AA988" i="1"/>
  <c r="AB989" i="1"/>
  <c r="I989" i="1"/>
  <c r="X989" i="1" s="1"/>
  <c r="AA989" i="1"/>
  <c r="AA984" i="1"/>
  <c r="I984" i="1"/>
  <c r="X984" i="1" s="1"/>
  <c r="AB984" i="1"/>
  <c r="AB987" i="1"/>
  <c r="AA987" i="1"/>
  <c r="AB990" i="1"/>
  <c r="I990" i="1"/>
  <c r="X990" i="1" s="1"/>
  <c r="AA990" i="1"/>
  <c r="AA985" i="1"/>
  <c r="I985" i="1"/>
  <c r="X985" i="1" s="1"/>
  <c r="AB985" i="1"/>
  <c r="I987" i="1"/>
  <c r="X987" i="1" s="1"/>
  <c r="AB986" i="1"/>
  <c r="I986" i="1"/>
  <c r="X986" i="1" s="1"/>
  <c r="AA986" i="1"/>
  <c r="AA991" i="1"/>
  <c r="I991" i="1"/>
  <c r="AB991" i="1"/>
  <c r="AA996" i="1"/>
  <c r="I996" i="1"/>
  <c r="X996" i="1"/>
  <c r="AB996" i="1"/>
  <c r="AB992" i="1"/>
  <c r="I992" i="1"/>
  <c r="X992" i="1" s="1"/>
  <c r="AA992" i="1"/>
  <c r="AB994" i="1"/>
  <c r="I994" i="1"/>
  <c r="X994" i="1" s="1"/>
  <c r="AA994" i="1"/>
  <c r="AB997" i="1"/>
  <c r="I997" i="1"/>
  <c r="X997" i="1"/>
  <c r="AA997" i="1"/>
  <c r="AB993" i="1"/>
  <c r="I993" i="1"/>
  <c r="X993" i="1" s="1"/>
  <c r="AA993" i="1"/>
  <c r="AB995" i="1"/>
  <c r="I995" i="1"/>
  <c r="X995" i="1" s="1"/>
  <c r="AA995" i="1"/>
  <c r="X991"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<sst xmlns="http://schemas.openxmlformats.org/spreadsheetml/2006/main" count="13372" uniqueCount="3049">
  <si>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</si>
  <si>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</si>
  <si>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</si>
  <si>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</si>
  <si>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</si>
  <si>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</si>
  <si>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</si>
  <si>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</si>
  <si>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</si>
  <si>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</si>
  <si>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</si>
  <si>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</si>
  <si>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</si>
  <si>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</si>
  <si>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</si>
  <si>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</si>
  <si>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</si>
  <si>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</si>
  <si>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</si>
  <si>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</si>
  <si>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</si>
  <si>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</si>
  <si>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</si>
  <si>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</si>
  <si>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</si>
  <si>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</si>
  <si>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</si>
  <si>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</si>
  <si>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</si>
  <si>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</si>
  <si>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</si>
  <si>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</si>
  <si>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</si>
  <si>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</si>
  <si>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</si>
  <si>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</si>
  <si>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</si>
  <si>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</si>
  <si>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</si>
  <si>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</si>
  <si>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</si>
  <si>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</si>
  <si>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</si>
  <si>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</si>
  <si>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</si>
  <si>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</si>
  <si>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</si>
  <si>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</si>
  <si>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</si>
  <si>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</si>
  <si>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</si>
  <si>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</si>
  <si>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</si>
  <si>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</si>
  <si>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</si>
  <si>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</si>
  <si>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</si>
  <si>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</si>
  <si>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</si>
  <si>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</si>
  <si>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</si>
  <si>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</si>
  <si>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</si>
  <si>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</si>
  <si>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</si>
  <si>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</si>
  <si>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</si>
  <si>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</si>
  <si>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</si>
  <si>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</si>
  <si>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</si>
  <si>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</si>
  <si>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</si>
  <si>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</si>
  <si>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</si>
  <si>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</si>
  <si>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</si>
  <si>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</si>
  <si>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</si>
  <si>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</si>
  <si>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</si>
  <si>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</si>
  <si>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</si>
  <si>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</si>
  <si>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</si>
  <si>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</si>
  <si>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</si>
  <si>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</si>
  <si>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</si>
  <si>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</si>
  <si>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</si>
  <si>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</si>
  <si>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</si>
  <si>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</si>
  <si>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</si>
  <si>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</si>
  <si>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</si>
  <si>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</si>
  <si>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</si>
  <si>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</si>
  <si>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</si>
  <si>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</si>
  <si>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</si>
  <si>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</si>
  <si>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</si>
  <si>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</si>
  <si>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</si>
  <si>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</si>
  <si>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</si>
  <si>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</si>
  <si>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</si>
  <si>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</si>
  <si>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</si>
  <si>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</si>
  <si>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</si>
  <si>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</si>
  <si>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</si>
  <si>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</si>
  <si>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</si>
  <si>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</si>
  <si>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</si>
  <si>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</si>
  <si>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</si>
  <si>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</si>
  <si>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</si>
  <si>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</si>
  <si>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</si>
  <si>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</si>
  <si>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</si>
  <si>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</si>
  <si>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</si>
  <si>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</si>
  <si>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</si>
  <si>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</si>
  <si>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</si>
  <si>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</si>
  <si>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</si>
  <si>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</si>
  <si>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</si>
  <si>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</si>
  <si>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</si>
  <si>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</si>
  <si>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</si>
  <si>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</si>
  <si>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</si>
  <si>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</si>
  <si>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</si>
  <si>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</si>
  <si>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</si>
  <si>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</si>
  <si>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</si>
  <si>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</si>
  <si>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</si>
  <si>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</si>
  <si>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</si>
  <si>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</si>
  <si>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</si>
  <si>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</si>
  <si>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</si>
  <si>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</si>
  <si>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</si>
  <si>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</si>
  <si>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</si>
  <si>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</si>
  <si>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</si>
  <si>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</si>
  <si>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</si>
  <si>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</si>
  <si>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</si>
  <si>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</si>
  <si>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</si>
  <si>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</si>
  <si>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</si>
  <si>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</si>
  <si>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</si>
  <si>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</si>
  <si>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</si>
  <si>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</si>
  <si>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</si>
  <si>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</si>
  <si>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</si>
  <si>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</si>
  <si>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</si>
  <si>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</si>
  <si>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</si>
  <si>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</si>
  <si>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</si>
  <si>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</si>
  <si>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</si>
  <si>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</si>
  <si>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</si>
  <si>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</si>
  <si>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</si>
  <si>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</si>
  <si>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</si>
  <si>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</si>
  <si>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</si>
  <si>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</si>
  <si>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</si>
  <si>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</si>
  <si>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</si>
  <si>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</si>
  <si>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</si>
  <si>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</si>
  <si>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</si>
  <si>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</si>
  <si>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</si>
  <si>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</si>
  <si>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</si>
  <si>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</si>
  <si>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</si>
  <si>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</si>
  <si>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</si>
  <si>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</si>
  <si>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</si>
  <si>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</si>
  <si>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</si>
  <si>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</si>
  <si>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</si>
  <si>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</si>
  <si>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</si>
  <si>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</si>
  <si>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</si>
  <si>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</si>
  <si>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</si>
  <si>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</si>
  <si>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</si>
  <si>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</si>
  <si>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</si>
  <si>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</si>
  <si>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</si>
  <si>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</si>
  <si>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</si>
  <si>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</si>
  <si>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</si>
  <si>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</si>
  <si>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</si>
  <si>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</si>
  <si>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</si>
  <si>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</si>
  <si>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</si>
  <si>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</si>
  <si>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</si>
  <si>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</si>
  <si>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</si>
  <si>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</si>
  <si>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</si>
  <si>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</si>
  <si>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</si>
  <si>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</si>
  <si>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</si>
  <si>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</si>
  <si>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</si>
  <si>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</si>
  <si>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</si>
  <si>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</si>
  <si>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</si>
  <si>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</si>
  <si>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</si>
  <si>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</si>
  <si>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</si>
  <si>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</si>
  <si>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</si>
  <si>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</si>
  <si>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</si>
  <si>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</si>
  <si>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</si>
  <si>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</si>
  <si>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</si>
  <si>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</si>
  <si>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</si>
  <si>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</si>
  <si>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</si>
  <si>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</si>
  <si>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</si>
  <si>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</si>
  <si>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</si>
  <si>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</si>
  <si>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</si>
  <si>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</si>
  <si>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</si>
  <si>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</si>
  <si>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</si>
  <si>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</si>
  <si>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</si>
  <si>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</si>
  <si>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</si>
  <si>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</si>
  <si>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</si>
  <si>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</si>
  <si>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</si>
  <si>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</si>
  <si>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</si>
  <si>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</si>
  <si>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</si>
  <si>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</si>
  <si>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</si>
  <si>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</si>
  <si>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</si>
  <si>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</si>
  <si>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</si>
  <si>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</si>
  <si>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</si>
  <si>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</si>
  <si>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</si>
  <si>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</si>
  <si>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</si>
  <si>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</si>
  <si>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</si>
  <si>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</si>
  <si>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</si>
  <si>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</si>
  <si>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</si>
  <si>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</si>
  <si>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</si>
  <si>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</si>
  <si>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</si>
  <si>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</si>
  <si>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</si>
  <si>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</si>
  <si>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</si>
  <si>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</si>
  <si>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</si>
  <si>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</si>
  <si>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</si>
  <si>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</si>
  <si>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</si>
  <si>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</si>
  <si>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</si>
  <si>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</si>
  <si>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</si>
  <si>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</si>
  <si>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</si>
  <si>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</si>
  <si>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</si>
  <si>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</si>
  <si>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</si>
  <si>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</si>
  <si>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</si>
  <si>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</si>
  <si>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</si>
  <si>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</si>
  <si>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</si>
  <si>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</si>
  <si>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</si>
  <si>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</si>
  <si>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</si>
  <si>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</si>
  <si>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</si>
  <si>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</si>
  <si>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</si>
  <si>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</si>
  <si>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</si>
  <si>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</si>
  <si>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</si>
  <si>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</si>
  <si>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</si>
  <si>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</si>
  <si>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</si>
  <si>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</si>
  <si>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</si>
  <si>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</si>
  <si>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</si>
  <si>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</si>
  <si>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</si>
  <si>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</si>
  <si>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</si>
  <si>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</si>
  <si>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</si>
  <si>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</si>
  <si>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</si>
  <si>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</si>
  <si>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</si>
  <si>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</si>
  <si>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</si>
  <si>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</si>
  <si>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</si>
  <si>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</si>
  <si>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</si>
  <si>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</si>
  <si>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</si>
  <si>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</si>
  <si>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</si>
  <si>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</si>
  <si>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</si>
  <si>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</si>
  <si>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</si>
  <si>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</si>
  <si>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</si>
  <si>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</si>
  <si>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</si>
  <si>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</si>
  <si>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</si>
  <si>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</si>
  <si>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</si>
  <si>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</si>
  <si>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</si>
  <si>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</si>
  <si>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</si>
  <si>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</si>
  <si>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</si>
  <si>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</si>
  <si>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</si>
  <si>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</si>
  <si>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</si>
  <si>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</si>
  <si>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</si>
  <si>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</si>
  <si>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</si>
  <si>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</si>
  <si>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</si>
  <si>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</si>
  <si>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</si>
  <si>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</si>
  <si>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</si>
  <si>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</si>
  <si>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</si>
  <si>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</si>
  <si>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</si>
  <si>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</si>
  <si>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</si>
  <si>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</si>
  <si>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</si>
  <si>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</si>
  <si>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</si>
  <si>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</si>
  <si>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</si>
  <si>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</si>
  <si>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</si>
  <si>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</si>
  <si>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</si>
  <si>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</si>
  <si>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</si>
  <si>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</si>
  <si>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</si>
  <si>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</si>
  <si>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</si>
  <si>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</si>
  <si>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</si>
  <si>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</si>
  <si>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</si>
  <si>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</si>
  <si>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</si>
  <si>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</si>
  <si>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</si>
  <si>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</si>
  <si>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</si>
  <si>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</si>
  <si>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</si>
  <si>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</si>
  <si>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</si>
  <si>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</si>
  <si>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</si>
  <si>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</si>
  <si>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</si>
  <si>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</si>
  <si>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</si>
  <si>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</si>
  <si>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</si>
  <si>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</si>
  <si>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</si>
  <si>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</si>
  <si>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</si>
  <si>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</si>
  <si>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</si>
  <si>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</si>
  <si>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</si>
  <si>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</si>
  <si>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</si>
  <si>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</si>
  <si>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</si>
  <si>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</si>
  <si>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</si>
  <si>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</si>
  <si>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</si>
  <si>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</si>
  <si>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</si>
  <si>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</si>
  <si>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</si>
  <si>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</si>
  <si>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</si>
  <si>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</si>
  <si>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</si>
  <si>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</si>
  <si>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</si>
  <si>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</si>
  <si>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</si>
  <si>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</si>
  <si>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</si>
  <si>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</si>
  <si>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</si>
  <si>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</si>
  <si>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</si>
  <si>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</si>
  <si>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</si>
  <si>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</si>
  <si>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</si>
  <si>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</si>
  <si>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</si>
  <si>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</si>
  <si>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</si>
  <si>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</si>
  <si>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</si>
  <si>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</si>
  <si>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</si>
  <si>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</si>
  <si>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</si>
  <si>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</si>
  <si>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</si>
  <si>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</si>
  <si>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</si>
  <si>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</si>
  <si>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</si>
  <si>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</si>
  <si>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</si>
  <si>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</si>
  <si>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</si>
  <si>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</si>
  <si>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</si>
  <si>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</si>
  <si>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</si>
  <si>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</si>
  <si>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</si>
  <si>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</si>
  <si>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</si>
  <si>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</si>
  <si>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</si>
  <si>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</si>
  <si>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</si>
  <si>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</si>
  <si>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</si>
  <si>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</si>
  <si>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</si>
  <si>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</si>
  <si>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</si>
  <si>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</si>
  <si>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</si>
  <si>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</si>
  <si>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</si>
  <si>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</si>
  <si>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</si>
  <si>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</si>
  <si>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</si>
  <si>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</si>
  <si>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</si>
  <si>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</si>
  <si>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</si>
  <si>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</si>
  <si>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</si>
  <si>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</si>
  <si>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</si>
  <si>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</si>
  <si>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</si>
  <si>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</si>
  <si>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</si>
  <si>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</si>
  <si>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</si>
  <si>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</si>
  <si>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</si>
  <si>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</si>
  <si>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</si>
  <si>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</si>
  <si>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</si>
  <si>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</si>
  <si>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</si>
  <si>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</si>
  <si>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</si>
  <si>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</si>
  <si>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</si>
  <si>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</si>
  <si>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</si>
  <si>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</si>
  <si>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</si>
  <si>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</si>
  <si>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</si>
  <si>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</si>
  <si>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</si>
  <si>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</si>
  <si>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</si>
  <si>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</si>
  <si>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</si>
  <si>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</si>
  <si>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</si>
  <si>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</si>
  <si>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</si>
  <si>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</si>
  <si>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</si>
  <si>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</si>
  <si>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</si>
  <si>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</si>
  <si>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</si>
  <si>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</si>
  <si>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</si>
  <si>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</si>
  <si>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</si>
  <si>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</si>
  <si>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</si>
  <si>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</si>
  <si>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</si>
  <si>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</si>
  <si>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</si>
  <si>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</si>
  <si>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</si>
  <si>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</si>
  <si>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</si>
  <si>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</si>
  <si>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</si>
  <si>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</si>
  <si>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</si>
  <si>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</si>
  <si>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</si>
  <si>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</si>
  <si>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</si>
  <si>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</si>
  <si>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</si>
  <si>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</si>
  <si>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</si>
  <si>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</si>
  <si>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</si>
  <si>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</si>
  <si>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</si>
  <si>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</si>
  <si>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</si>
  <si>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</si>
  <si>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</si>
  <si>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</si>
  <si>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</si>
  <si>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</si>
  <si>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</si>
  <si>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</si>
  <si>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</si>
  <si>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</si>
  <si>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</si>
  <si>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</si>
  <si>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</si>
  <si>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</si>
  <si>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</si>
  <si>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</si>
  <si>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</si>
  <si>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</si>
  <si>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</si>
  <si>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</si>
  <si>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</si>
  <si>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</si>
  <si>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</si>
  <si>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</si>
  <si>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</si>
  <si>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</si>
  <si>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</si>
  <si>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</si>
  <si>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</si>
  <si>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</si>
  <si>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</si>
  <si>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</si>
  <si>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</si>
  <si>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</si>
  <si>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</si>
  <si>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</si>
  <si>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</si>
  <si>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</si>
  <si>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</si>
  <si>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</si>
  <si>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</si>
  <si>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</si>
  <si>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</si>
  <si>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</si>
  <si>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</si>
  <si>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</si>
  <si>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</si>
  <si>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</si>
  <si>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</si>
  <si>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</si>
  <si>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</si>
  <si>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</si>
  <si>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</si>
  <si>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</si>
  <si>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</si>
  <si>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</si>
  <si>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</si>
  <si>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</si>
  <si>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</si>
  <si>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</si>
  <si>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</si>
  <si>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</si>
  <si>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</si>
  <si>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</si>
  <si>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</si>
  <si>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</si>
  <si>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</si>
  <si>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</si>
  <si>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</si>
  <si>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</si>
  <si>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</si>
  <si>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</si>
  <si>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</si>
  <si>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</si>
  <si>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</si>
  <si>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</si>
  <si>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</si>
  <si>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</si>
  <si>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</si>
  <si>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</si>
  <si>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</si>
  <si>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</si>
  <si>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</si>
  <si>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</si>
  <si>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</si>
  <si>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</si>
  <si>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</si>
  <si>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</si>
  <si>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</si>
  <si>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</si>
  <si>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</si>
  <si>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</si>
  <si>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</si>
  <si>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</si>
  <si>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</si>
  <si>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</si>
  <si>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</si>
  <si>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</si>
  <si>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</si>
  <si>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</si>
  <si>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</si>
  <si>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</si>
  <si>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</si>
  <si>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</si>
  <si>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</si>
  <si>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</si>
  <si>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</si>
  <si>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</si>
  <si>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</si>
  <si>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</si>
  <si>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</si>
  <si>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</si>
  <si>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</si>
  <si>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</si>
  <si>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</si>
  <si>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</si>
  <si>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</si>
  <si>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</si>
  <si>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</si>
  <si>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</si>
  <si>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</si>
  <si>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</si>
  <si>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</si>
  <si>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</si>
  <si>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</si>
  <si>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</si>
  <si>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</si>
  <si>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</si>
  <si>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</si>
  <si>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</si>
  <si>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</si>
  <si>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</si>
  <si>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</si>
  <si>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</si>
  <si>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</si>
  <si>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</si>
  <si>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</si>
  <si>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</si>
  <si>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</si>
  <si>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</si>
  <si>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</si>
  <si>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</si>
  <si>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</si>
  <si>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</si>
  <si>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</si>
  <si>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</si>
  <si>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</si>
  <si>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</si>
  <si>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</si>
  <si>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</si>
  <si>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</si>
  <si>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</si>
  <si>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</si>
  <si>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</si>
  <si>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</si>
  <si>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</si>
  <si>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</si>
  <si>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</si>
  <si>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</si>
  <si>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</si>
  <si>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</si>
  <si>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</si>
  <si>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</si>
  <si>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</si>
  <si>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</si>
  <si>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</si>
  <si>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</si>
  <si>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</si>
  <si>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</si>
  <si>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</si>
  <si>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</si>
  <si>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</si>
  <si>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</si>
  <si>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</si>
  <si>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</si>
  <si>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</si>
  <si>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</si>
  <si>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</si>
  <si>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</si>
  <si>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</si>
  <si>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</si>
  <si>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</si>
  <si>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</si>
  <si>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</si>
  <si>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</si>
  <si>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</si>
  <si>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</si>
  <si>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</si>
  <si>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</si>
  <si>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</si>
  <si>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</si>
  <si>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</si>
  <si>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</si>
  <si>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</si>
  <si>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</si>
  <si>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</si>
  <si>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</si>
  <si>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</si>
  <si>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</si>
  <si>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</si>
  <si>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</si>
  <si>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</si>
  <si>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</si>
  <si>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</si>
  <si>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</si>
  <si>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</si>
  <si>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</si>
  <si>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</si>
  <si>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</si>
  <si>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</si>
  <si>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</si>
  <si>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</si>
  <si>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</si>
  <si>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</si>
  <si>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</si>
  <si>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</si>
  <si>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</si>
  <si>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</si>
  <si>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</si>
  <si>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</si>
  <si>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</si>
  <si>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</si>
  <si>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</si>
  <si>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</si>
  <si>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</si>
  <si>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</si>
  <si>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</si>
  <si>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</si>
  <si>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</si>
  <si>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</si>
  <si>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</si>
  <si>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</si>
  <si>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</si>
  <si>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</si>
  <si>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</si>
  <si>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</si>
  <si>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</si>
  <si>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</si>
  <si>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</si>
  <si>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</si>
  <si>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</si>
  <si>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</si>
  <si>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</si>
  <si>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</si>
  <si>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</si>
  <si>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</si>
  <si>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</si>
  <si>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</si>
  <si>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</si>
  <si>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</si>
  <si>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</si>
  <si>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</si>
  <si>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</si>
  <si>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</si>
  <si>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</si>
  <si>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</si>
  <si>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</si>
  <si>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</si>
  <si>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</si>
  <si>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</si>
  <si>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</si>
  <si>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</si>
  <si>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</si>
  <si>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</si>
  <si>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</si>
  <si>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</si>
  <si>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</si>
  <si>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</si>
  <si>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</si>
  <si>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</si>
  <si>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</si>
  <si>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</si>
  <si>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</si>
  <si>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</si>
  <si>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</si>
  <si>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</si>
  <si>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</si>
  <si>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</si>
  <si>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</si>
  <si>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</si>
  <si>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</si>
  <si>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</si>
  <si>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</si>
  <si>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</si>
  <si>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</si>
  <si>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</si>
  <si>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</si>
  <si>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</si>
  <si>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</si>
  <si>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</si>
  <si>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</si>
  <si>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</si>
  <si>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</si>
  <si>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</si>
  <si>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</si>
  <si>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</si>
  <si>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</si>
  <si>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</si>
  <si>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</si>
  <si>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</si>
  <si>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</si>
  <si>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</si>
  <si>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</si>
  <si>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</si>
  <si>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</si>
  <si>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</si>
  <si>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</si>
  <si>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</si>
  <si>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</si>
  <si>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</si>
  <si>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</si>
  <si>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</si>
  <si>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</si>
  <si>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</si>
  <si>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</si>
  <si>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</si>
  <si>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</si>
  <si>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</si>
  <si>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</si>
  <si>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</si>
  <si>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</si>
  <si>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</si>
  <si>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</si>
  <si>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</si>
  <si>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</si>
  <si>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</si>
  <si>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</si>
  <si>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</si>
  <si>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</si>
  <si>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</si>
  <si>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</si>
  <si>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</si>
  <si>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</si>
  <si>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</si>
  <si>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</si>
  <si>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</si>
  <si>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</si>
  <si>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</si>
  <si>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</si>
  <si>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</si>
  <si>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</si>
  <si>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</si>
  <si>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</si>
  <si>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</si>
  <si>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</si>
  <si>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</si>
  <si>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</si>
  <si>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</si>
  <si>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</si>
  <si>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</si>
  <si>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</si>
  <si>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</si>
  <si>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</si>
  <si>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</si>
  <si>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</si>
  <si>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</si>
  <si>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</si>
  <si>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</si>
  <si>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</si>
  <si>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</si>
  <si>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</si>
  <si>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</si>
  <si>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</si>
  <si>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</si>
  <si>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</si>
  <si>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</si>
  <si>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</si>
  <si>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</si>
  <si>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</si>
  <si>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</si>
  <si>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</si>
  <si>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</si>
  <si>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</si>
  <si>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</si>
  <si>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</si>
  <si>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</si>
  <si>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</si>
  <si>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</si>
  <si>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</si>
  <si>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</si>
  <si>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</si>
  <si>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</si>
  <si>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</si>
  <si>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</si>
  <si>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</si>
  <si>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</si>
  <si>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</si>
  <si>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</si>
  <si>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</si>
  <si>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</si>
  <si>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</si>
  <si>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</si>
  <si>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</si>
  <si>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</si>
  <si>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</si>
  <si>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</si>
  <si>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</si>
  <si>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</si>
  <si>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</si>
  <si>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</si>
  <si>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</si>
  <si>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</si>
  <si>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</si>
  <si>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</si>
  <si>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</si>
  <si>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</si>
  <si>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</si>
  <si>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</si>
  <si>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</si>
  <si>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</si>
  <si>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</si>
  <si>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</si>
  <si>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</si>
  <si>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</si>
  <si>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</si>
  <si>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</si>
  <si>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</si>
  <si>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</si>
  <si>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</si>
  <si>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</si>
  <si>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</si>
  <si>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</si>
  <si>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</si>
  <si>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</si>
  <si>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</si>
  <si>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</si>
  <si>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</si>
  <si>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</si>
  <si>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</si>
  <si>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</si>
  <si>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</si>
  <si>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</si>
  <si>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</si>
  <si>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</si>
  <si>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</si>
  <si>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</si>
  <si>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</si>
  <si>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</si>
  <si>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</si>
  <si>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</si>
  <si>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</si>
  <si>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</si>
  <si>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</si>
  <si>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</si>
  <si>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</si>
  <si>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</si>
  <si>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</si>
  <si>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</si>
  <si>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</si>
  <si>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</si>
  <si>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</si>
  <si>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</si>
  <si>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</si>
  <si>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</si>
  <si>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</si>
  <si>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</si>
  <si>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</si>
  <si>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</si>
  <si>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</si>
  <si>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</si>
  <si>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</si>
  <si>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</si>
  <si>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</si>
  <si>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</si>
  <si>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</si>
  <si>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</si>
  <si>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</si>
  <si>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</si>
  <si>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</si>
  <si>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</si>
  <si>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</si>
  <si>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</si>
  <si>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</si>
  <si>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</si>
  <si>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</si>
  <si>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</si>
  <si>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</si>
  <si>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</si>
  <si>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</si>
  <si>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</si>
  <si>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</si>
  <si>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</si>
  <si>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</si>
  <si>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</si>
  <si>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</si>
  <si>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</si>
  <si>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</si>
  <si>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</si>
  <si>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</si>
  <si>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</si>
  <si>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</si>
  <si>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</si>
  <si>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</si>
  <si>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</si>
  <si>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</si>
  <si>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</si>
  <si>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</si>
  <si>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</si>
  <si>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</si>
  <si>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</si>
  <si>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</si>
  <si>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</si>
  <si>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</si>
  <si>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</si>
  <si>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</si>
  <si>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</si>
  <si>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</si>
  <si>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</si>
  <si>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</si>
  <si>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</si>
  <si>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</si>
  <si>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</si>
  <si>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</si>
  <si>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</si>
  <si>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</si>
  <si>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</si>
  <si>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</si>
  <si>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</si>
  <si>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</si>
  <si>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</si>
  <si>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</si>
  <si>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</si>
  <si>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</si>
  <si>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</si>
  <si>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</si>
  <si>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</si>
  <si>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</si>
  <si>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</si>
  <si>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</si>
  <si>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</si>
  <si>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</si>
  <si>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</si>
  <si>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</si>
  <si>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</si>
  <si>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</si>
  <si>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</si>
  <si>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</si>
  <si>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</si>
  <si>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</si>
  <si>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</si>
  <si>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</si>
  <si>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</si>
  <si>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</si>
  <si>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</si>
  <si>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</si>
  <si>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</si>
  <si>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</si>
  <si>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</si>
  <si>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</si>
  <si>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</si>
  <si>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</si>
  <si>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</si>
  <si>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</si>
  <si>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</si>
  <si>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</si>
  <si>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</si>
  <si>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</si>
  <si>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</si>
  <si>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</si>
  <si>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</si>
  <si>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</si>
  <si>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</si>
  <si>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</si>
  <si>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</si>
  <si>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</si>
  <si>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</si>
  <si>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</si>
  <si>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</si>
  <si>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</si>
  <si>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</si>
  <si>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</si>
  <si>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</si>
  <si>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</si>
  <si>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</si>
  <si>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</si>
  <si>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</si>
  <si>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</si>
  <si>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</si>
  <si>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</si>
  <si>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</si>
  <si>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</si>
  <si>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</si>
  <si>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</si>
  <si>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</si>
  <si>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</si>
  <si>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</si>
  <si>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</si>
  <si>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</si>
  <si>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</si>
  <si>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</si>
  <si>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</si>
  <si>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</si>
  <si>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</si>
  <si>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</si>
  <si>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</si>
  <si>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</si>
  <si>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</si>
  <si>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</si>
  <si>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</si>
  <si>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</si>
  <si>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</si>
  <si>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</si>
  <si>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</si>
  <si>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</si>
  <si>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</si>
  <si>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</si>
  <si>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</si>
  <si>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</si>
  <si>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</si>
  <si>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</si>
  <si>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</si>
  <si>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</si>
  <si>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</si>
  <si>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</si>
  <si>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</si>
  <si>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</si>
  <si>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</si>
  <si>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</si>
  <si>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</si>
  <si>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</si>
  <si>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</si>
  <si>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</si>
  <si>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</si>
  <si>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</si>
  <si>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</si>
  <si>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</si>
  <si>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</si>
  <si>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</si>
  <si>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</si>
  <si>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</si>
  <si>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</si>
  <si>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</si>
  <si>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</si>
  <si>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</si>
  <si>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</si>
  <si>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</si>
  <si>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</si>
  <si>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</si>
  <si>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</si>
  <si>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</si>
  <si>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</si>
  <si>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</si>
  <si>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</si>
  <si>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</si>
  <si>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</si>
  <si>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</si>
  <si>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</si>
  <si>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</si>
  <si>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</si>
  <si>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</si>
  <si>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</si>
  <si>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</si>
  <si>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</si>
  <si>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</si>
  <si>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</si>
  <si>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</si>
  <si>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</si>
  <si>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</si>
  <si>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</si>
  <si>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</si>
  <si>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</si>
  <si>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</si>
  <si>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</si>
  <si>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</si>
  <si>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</si>
  <si>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</si>
  <si>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</si>
  <si>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</si>
  <si>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</si>
  <si>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</si>
  <si>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</si>
  <si>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</si>
  <si>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</si>
  <si>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</si>
  <si>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</si>
  <si>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</si>
  <si>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</si>
  <si>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</si>
  <si>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</si>
  <si>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</si>
  <si>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</si>
  <si>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</si>
  <si>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</si>
  <si>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</si>
  <si>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</si>
  <si>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</si>
  <si>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</si>
  <si>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</si>
  <si>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</si>
  <si>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</si>
  <si>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</si>
  <si>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</si>
  <si>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</si>
  <si>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</si>
  <si>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</si>
  <si>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</si>
  <si>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</si>
  <si>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</si>
  <si>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</si>
  <si>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</si>
  <si>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</si>
  <si>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</si>
  <si>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</si>
  <si>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</si>
  <si>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</si>
  <si>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</si>
  <si>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</si>
  <si>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</si>
  <si>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</si>
  <si>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</si>
  <si>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</si>
  <si>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</si>
  <si>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</si>
  <si>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</si>
  <si>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</si>
  <si>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</si>
  <si>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</si>
  <si>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</si>
  <si>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</si>
  <si>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</si>
  <si>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</si>
  <si>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</si>
  <si>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</si>
  <si>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</si>
  <si>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</si>
  <si>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</si>
  <si>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</si>
  <si>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</si>
  <si>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</si>
  <si>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</si>
  <si>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</si>
  <si>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</si>
  <si>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</si>
  <si>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</si>
  <si>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</si>
  <si>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</si>
  <si>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</si>
  <si>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</si>
  <si>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</si>
  <si>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</si>
  <si>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</si>
  <si>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</si>
  <si>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</si>
  <si>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</si>
  <si>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</si>
  <si>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</si>
  <si>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</si>
  <si>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</si>
  <si>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</si>
  <si>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</si>
  <si>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</si>
  <si>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</si>
  <si>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</si>
  <si>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</si>
  <si>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</si>
  <si>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</si>
  <si>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</si>
  <si>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</si>
  <si>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</si>
  <si>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</si>
  <si>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</si>
  <si>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</si>
  <si>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</si>
  <si>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</si>
  <si>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</si>
  <si>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</si>
  <si>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</si>
  <si>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</si>
  <si>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</si>
  <si>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</si>
  <si>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</si>
  <si>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</si>
  <si>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</si>
  <si>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</si>
  <si>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</si>
  <si>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</si>
  <si>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</si>
  <si>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</si>
  <si>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</si>
  <si>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</si>
  <si>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</si>
  <si>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</si>
  <si>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</si>
  <si>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</si>
  <si>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</si>
  <si>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</si>
  <si>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</si>
  <si>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</si>
  <si>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</si>
  <si>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</si>
  <si>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</si>
  <si>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</si>
  <si>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</si>
  <si>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</si>
  <si>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</si>
  <si>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</si>
  <si>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</si>
  <si>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</si>
  <si>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</si>
  <si>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</si>
  <si>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</si>
  <si>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</si>
  <si>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</si>
  <si>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</si>
  <si>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</si>
  <si>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</si>
  <si>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</si>
  <si>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</si>
  <si>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</si>
  <si>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</si>
  <si>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</si>
  <si>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</si>
  <si>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</si>
  <si>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</si>
  <si>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</si>
  <si>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</si>
  <si>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</si>
  <si>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</si>
  <si>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</si>
  <si>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</si>
  <si>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</si>
  <si>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</si>
  <si>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</si>
  <si>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</si>
  <si>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</si>
  <si>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</si>
  <si>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</si>
  <si>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</si>
  <si>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</si>
  <si>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</si>
  <si>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</si>
  <si>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</si>
  <si>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</si>
  <si>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</si>
  <si>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</si>
  <si>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</si>
  <si>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</si>
  <si>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</si>
  <si>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</si>
  <si>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</si>
  <si>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</si>
  <si>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</si>
  <si>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</si>
  <si>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</si>
  <si>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</si>
  <si>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</si>
  <si>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</si>
  <si>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</si>
  <si>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</si>
  <si>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</si>
  <si>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</si>
  <si>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</si>
  <si>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</si>
  <si>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</si>
  <si>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</si>
  <si>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</si>
  <si>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</si>
  <si>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</si>
  <si>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</si>
  <si>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</si>
  <si>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</si>
  <si>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</si>
  <si>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</si>
  <si>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</si>
  <si>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</si>
  <si>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</si>
  <si>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</si>
  <si>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</si>
  <si>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</si>
  <si>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</si>
  <si>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</si>
  <si>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</si>
  <si>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</si>
  <si>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</si>
  <si>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</si>
  <si>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</si>
  <si>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</si>
  <si>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</si>
  <si>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</si>
  <si>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</si>
  <si>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</si>
  <si>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</si>
  <si>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</si>
  <si>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</si>
  <si>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</si>
  <si>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</si>
  <si>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</si>
  <si>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</si>
  <si>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</si>
  <si>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</si>
  <si>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</si>
  <si>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</si>
  <si>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</si>
  <si>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</si>
  <si>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</si>
  <si>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</si>
  <si>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</si>
  <si>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</si>
  <si>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</si>
  <si>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</si>
  <si>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</si>
  <si>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</si>
  <si>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</si>
  <si>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</si>
  <si>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</si>
  <si>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</si>
  <si>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</si>
  <si>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</si>
  <si>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</si>
  <si>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</si>
  <si>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</si>
  <si>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</si>
  <si>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</si>
  <si>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</si>
  <si>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</si>
  <si>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</si>
  <si>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</si>
  <si>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</si>
  <si>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</si>
  <si>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</si>
  <si>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</si>
  <si>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</si>
  <si>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</si>
  <si>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</si>
  <si>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</si>
  <si>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</si>
  <si>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</si>
  <si>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</si>
  <si>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</si>
  <si>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</si>
  <si>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</si>
  <si>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</si>
  <si>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</si>
  <si>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</si>
  <si>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</si>
  <si>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</si>
  <si>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</si>
  <si>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</si>
  <si>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</si>
  <si>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</si>
  <si>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</si>
  <si>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</si>
  <si>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</si>
  <si>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</si>
  <si>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</si>
  <si>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</si>
  <si>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</si>
  <si>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</si>
  <si>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</si>
  <si>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</si>
  <si>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</si>
  <si>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</si>
  <si>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</si>
  <si>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</si>
  <si>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</si>
  <si>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</si>
  <si>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</si>
  <si>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</si>
  <si>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</si>
  <si>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</si>
  <si>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</si>
  <si>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</si>
  <si>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</si>
  <si>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</si>
  <si>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</si>
  <si>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</si>
  <si>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</si>
  <si>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</si>
  <si>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</si>
  <si>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</si>
  <si>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</si>
  <si>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</si>
  <si>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</si>
  <si>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</si>
  <si>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</si>
  <si>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</si>
  <si>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</si>
  <si>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</si>
  <si>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</si>
  <si>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</si>
  <si>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</si>
  <si>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</si>
  <si>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</si>
  <si>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</si>
  <si>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</si>
  <si>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</si>
  <si>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</si>
  <si>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</si>
  <si>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</si>
  <si>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</si>
  <si>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</si>
  <si>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</si>
  <si>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</si>
  <si>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</si>
  <si>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</si>
  <si>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</si>
  <si>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</si>
  <si>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</si>
  <si>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</si>
  <si>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</si>
  <si>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</si>
  <si>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</si>
  <si>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</si>
  <si>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</si>
  <si>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</si>
  <si>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</si>
  <si>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</si>
  <si>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</si>
  <si>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</si>
  <si>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</si>
  <si>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</si>
  <si>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</si>
  <si>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</si>
  <si>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</si>
  <si>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</si>
  <si>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</si>
  <si>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</si>
  <si>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</si>
  <si>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</si>
  <si>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</si>
  <si>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</si>
  <si>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</si>
  <si>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</si>
  <si>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</si>
  <si>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</si>
  <si>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</si>
  <si>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</si>
  <si>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</si>
  <si>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</si>
  <si>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</si>
  <si>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</si>
  <si>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</si>
  <si>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</si>
  <si>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</si>
  <si>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</si>
  <si>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</si>
  <si>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</si>
  <si>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</si>
  <si>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</si>
  <si>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</si>
  <si>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</si>
  <si>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</si>
  <si>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</si>
  <si>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</si>
  <si>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</si>
  <si>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</si>
  <si>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</si>
  <si>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</si>
  <si>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</si>
  <si>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</si>
  <si>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</si>
  <si>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</si>
  <si>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</si>
  <si>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</si>
  <si>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</si>
  <si>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</si>
  <si>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</si>
  <si>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</si>
  <si>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</si>
  <si>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</si>
  <si>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</si>
  <si>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</si>
  <si>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</si>
  <si>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</si>
  <si>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</si>
  <si>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</si>
  <si>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</si>
  <si>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</si>
  <si>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</si>
  <si>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</si>
  <si>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</si>
  <si>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</si>
  <si>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</si>
  <si>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</si>
  <si>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</si>
  <si>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</si>
  <si>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</si>
  <si>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</si>
  <si>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</si>
  <si>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</si>
  <si>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</si>
  <si>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</si>
  <si>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</si>
  <si>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</si>
  <si>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</si>
  <si>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</si>
  <si>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</si>
  <si>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</si>
  <si>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</si>
  <si>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</si>
  <si>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</si>
  <si>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</si>
  <si>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</si>
  <si>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</si>
  <si>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</si>
  <si>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</si>
  <si>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</si>
  <si>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</si>
  <si>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</si>
  <si>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</si>
  <si>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</si>
  <si>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</si>
  <si>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</si>
  <si>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</si>
  <si>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</si>
  <si>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</si>
  <si>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</si>
  <si>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</si>
  <si>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</si>
  <si>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</si>
  <si>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</si>
  <si>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</si>
  <si>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</si>
  <si>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</si>
  <si>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</si>
  <si>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</si>
  <si>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</si>
  <si>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</si>
  <si>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</si>
  <si>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</si>
  <si>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</si>
  <si>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</si>
  <si>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</si>
  <si>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</si>
  <si>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</si>
  <si>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</si>
  <si>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</si>
  <si>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</si>
  <si>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</si>
  <si>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</si>
  <si>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</si>
  <si>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</si>
  <si>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</si>
  <si>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</si>
  <si>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</si>
  <si>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</si>
  <si>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</si>
  <si>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</si>
  <si>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</si>
  <si>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</si>
  <si>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</si>
  <si>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</si>
  <si>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</si>
  <si>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</si>
  <si>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</si>
  <si>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</si>
  <si>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</si>
  <si>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</si>
  <si>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</si>
  <si>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</si>
  <si>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</si>
  <si>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</si>
  <si>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</si>
  <si>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</si>
  <si>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</si>
  <si>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</si>
  <si>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</si>
  <si>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</si>
  <si>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</si>
  <si>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</si>
  <si>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</si>
  <si>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</si>
  <si>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</si>
  <si>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</si>
  <si>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</si>
  <si>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</si>
  <si>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</si>
  <si>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</si>
  <si>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</si>
  <si>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</si>
  <si>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</si>
  <si>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</si>
  <si>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</si>
  <si>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</si>
  <si>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</si>
  <si>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</si>
  <si>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</si>
  <si>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</si>
  <si>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</si>
  <si>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</si>
  <si>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</si>
  <si>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</si>
  <si>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</si>
  <si>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</si>
  <si>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</si>
  <si>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</si>
  <si>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</si>
  <si>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</si>
  <si>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</si>
  <si>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</si>
  <si>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</si>
  <si>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</si>
  <si>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</si>
  <si>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</si>
  <si>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</si>
  <si>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</si>
  <si>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</si>
  <si>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</si>
  <si>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</si>
  <si>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</si>
  <si>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</si>
  <si>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</si>
  <si>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</si>
  <si>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</si>
  <si>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</si>
  <si>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</si>
  <si>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</si>
  <si>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</si>
  <si>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</si>
  <si>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</si>
  <si>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</si>
  <si>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</si>
  <si>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</si>
  <si>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</si>
  <si>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</si>
  <si>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</si>
  <si>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</si>
  <si>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</si>
  <si>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</si>
  <si>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</si>
  <si>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</si>
  <si>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</si>
  <si>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</si>
  <si>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</si>
  <si>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</si>
  <si>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</si>
  <si>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</si>
  <si>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</si>
  <si>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</si>
  <si>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</si>
  <si>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</si>
  <si>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</si>
  <si>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</si>
  <si>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</si>
  <si>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</si>
  <si>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</si>
  <si>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</si>
  <si>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</si>
  <si>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</si>
  <si>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</si>
  <si>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</si>
  <si>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</si>
  <si>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</si>
  <si>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</si>
  <si>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</si>
  <si>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</si>
  <si>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</si>
  <si>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</si>
  <si>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</si>
  <si>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</si>
  <si>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</si>
  <si>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</si>
  <si>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</si>
  <si>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</si>
  <si>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</si>
  <si>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</si>
  <si>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</si>
  <si>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</si>
  <si>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</si>
  <si>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</si>
  <si>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</si>
  <si>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</si>
  <si>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</si>
  <si>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</si>
  <si>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</si>
  <si>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</si>
  <si>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</si>
  <si>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</si>
  <si>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</si>
  <si>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</si>
  <si>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</si>
  <si>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</si>
  <si>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</si>
  <si>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</si>
  <si>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</si>
  <si>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</si>
  <si>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</si>
  <si>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</si>
  <si>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</si>
  <si>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</si>
  <si>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</si>
  <si>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</si>
  <si>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</si>
  <si>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</si>
  <si>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</si>
  <si>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</si>
  <si>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</si>
  <si>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</si>
  <si>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</si>
  <si>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</si>
  <si>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</si>
  <si>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</si>
  <si>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</si>
  <si>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</si>
  <si>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</si>
  <si>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</si>
  <si>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</si>
  <si>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</si>
  <si>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</si>
  <si>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</si>
  <si>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</si>
  <si>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</si>
  <si>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</si>
  <si>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</si>
  <si>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</si>
  <si>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</si>
  <si>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</si>
  <si>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</si>
  <si>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</si>
  <si>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</si>
  <si>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</si>
  <si>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</si>
  <si>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</si>
  <si>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</si>
  <si>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</si>
  <si>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</si>
  <si>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</si>
  <si>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</si>
  <si>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</si>
  <si>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</si>
  <si>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</si>
  <si>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</si>
  <si>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</si>
  <si>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</si>
  <si>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</si>
  <si>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</si>
  <si>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</si>
  <si>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</si>
  <si>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</si>
  <si>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</si>
  <si>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</si>
  <si>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</si>
  <si>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</si>
  <si>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</si>
  <si>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</si>
  <si>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</si>
  <si>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</si>
  <si>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</si>
  <si>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</si>
  <si>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</si>
  <si>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</si>
  <si>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</si>
  <si>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</si>
  <si>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</si>
  <si>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</si>
  <si>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</si>
  <si>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</si>
  <si>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</si>
  <si>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</si>
  <si>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</si>
  <si>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</si>
  <si>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</si>
  <si>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</si>
  <si>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</si>
  <si>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</si>
  <si>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</si>
  <si>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</si>
  <si>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</si>
  <si>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</si>
  <si>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</si>
  <si>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</si>
  <si>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</si>
  <si>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</si>
  <si>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</si>
  <si>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</si>
  <si>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</si>
  <si>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</si>
  <si>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</si>
  <si>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</si>
  <si>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</si>
  <si>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</si>
  <si>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</si>
  <si>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</si>
  <si>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</si>
  <si>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</si>
  <si>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</si>
  <si>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</si>
  <si>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</si>
  <si>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</si>
  <si>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</si>
  <si>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</si>
  <si>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</si>
  <si>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</si>
  <si>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</si>
  <si>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</si>
  <si>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</si>
  <si>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</si>
  <si>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</si>
  <si>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</si>
  <si>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</si>
  <si>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</si>
  <si>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</si>
  <si>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</si>
  <si>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</si>
  <si>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</si>
  <si>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</si>
  <si>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</si>
  <si>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</si>
  <si>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</si>
  <si>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</si>
  <si>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</si>
  <si>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</si>
  <si>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</si>
  <si>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</si>
  <si>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</si>
  <si>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</si>
  <si>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</si>
  <si>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</si>
  <si>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</si>
  <si>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</si>
  <si>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</si>
  <si>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</si>
  <si>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</si>
  <si>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</si>
  <si>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</si>
  <si>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</si>
  <si>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</si>
  <si>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</si>
  <si>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</si>
  <si>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</si>
  <si>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</si>
  <si>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</si>
  <si>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</si>
  <si>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</si>
  <si>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</si>
  <si>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</si>
  <si>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</si>
  <si>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</si>
  <si>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</si>
  <si>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</si>
  <si>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</si>
  <si>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</si>
  <si>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</si>
  <si>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</si>
  <si>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</si>
  <si>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</si>
  <si>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</si>
  <si>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</si>
  <si>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</si>
  <si>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</si>
  <si>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</si>
  <si>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</si>
  <si>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</si>
  <si>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</si>
  <si>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</si>
  <si>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</si>
  <si>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</si>
  <si>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</si>
  <si>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</si>
  <si>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</si>
  <si>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</si>
  <si>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</si>
  <si>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</si>
  <si>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</si>
  <si>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</si>
  <si>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</si>
  <si>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</si>
  <si>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</si>
  <si>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</si>
  <si>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</si>
  <si>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</si>
  <si>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</si>
  <si>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</si>
  <si>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</si>
  <si>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</si>
  <si>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</si>
  <si>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</si>
  <si>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</si>
  <si>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</si>
  <si>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</si>
  <si>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</si>
  <si>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</si>
  <si>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</si>
  <si>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</si>
  <si>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</si>
  <si>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</si>
  <si>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</si>
  <si>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</si>
  <si>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</si>
  <si>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</si>
  <si>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</si>
  <si>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</si>
  <si>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</si>
  <si>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</si>
  <si>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</si>
  <si>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</si>
  <si>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</si>
  <si>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</si>
  <si>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</si>
  <si>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</si>
  <si>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</si>
  <si>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</si>
  <si>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</si>
  <si>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</si>
  <si>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</si>
  <si>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</si>
  <si>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</si>
  <si>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</si>
  <si>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</si>
  <si>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</si>
  <si>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</si>
  <si>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</si>
  <si>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</si>
  <si>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</si>
  <si>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</si>
  <si>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</si>
  <si>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</si>
  <si>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</si>
  <si>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</si>
  <si>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</si>
  <si>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</si>
  <si>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</si>
  <si>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</si>
  <si>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</si>
  <si>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</si>
  <si>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</si>
  <si>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</si>
  <si>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</si>
  <si>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</si>
  <si>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</si>
  <si>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</si>
  <si>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</si>
  <si>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</si>
  <si>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</si>
  <si>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</si>
  <si>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</si>
  <si>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</si>
  <si>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</si>
  <si>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</si>
  <si>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</si>
  <si>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</si>
  <si>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</si>
  <si>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</si>
  <si>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</si>
  <si>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</si>
  <si>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</si>
  <si>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</si>
  <si>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</si>
  <si>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</si>
  <si>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</si>
  <si>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</si>
  <si>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</si>
  <si>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</si>
  <si>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</si>
  <si>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</si>
  <si>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</si>
  <si>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</si>
  <si>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</si>
  <si>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</si>
  <si>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</si>
  <si>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</si>
  <si>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</si>
  <si>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</si>
  <si>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</si>
  <si>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</si>
  <si>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</si>
  <si>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</si>
  <si>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</si>
  <si>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</si>
  <si>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</si>
  <si>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</si>
  <si>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</si>
  <si>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</si>
  <si>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</si>
  <si>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</si>
  <si>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</si>
  <si>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</si>
  <si>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</si>
  <si>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</si>
  <si>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</si>
  <si>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</si>
  <si>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</si>
  <si>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</si>
  <si>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</si>
  <si>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</si>
  <si>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</si>
  <si>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</si>
  <si>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</si>
  <si>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</si>
  <si>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</si>
  <si>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</si>
  <si>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</si>
  <si>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</si>
  <si>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</si>
  <si>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</si>
  <si>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</si>
  <si>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</si>
  <si>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</si>
  <si>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</si>
  <si>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</si>
  <si>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</si>
  <si>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</si>
  <si>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</si>
  <si>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</si>
  <si>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</si>
  <si>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</si>
  <si>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</si>
  <si>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</si>
  <si>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</si>
  <si>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</si>
  <si>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</si>
  <si>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</si>
  <si>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</si>
  <si>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</si>
  <si>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</si>
  <si>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</si>
  <si>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</si>
  <si>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</si>
  <si>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</si>
  <si>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</si>
  <si>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</si>
  <si>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</si>
  <si>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</si>
  <si>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</si>
  <si>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</si>
  <si>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</si>
  <si>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</si>
  <si>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</si>
  <si>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</si>
  <si>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</si>
  <si>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</si>
  <si>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</si>
  <si>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</si>
  <si>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</si>
  <si>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</si>
  <si>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</si>
  <si>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</si>
  <si>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</si>
  <si>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</si>
  <si>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</si>
  <si>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</si>
  <si>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</si>
  <si>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</si>
  <si>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</si>
  <si>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</si>
  <si>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</si>
  <si>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</si>
  <si>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</si>
  <si>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</si>
  <si>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</si>
  <si>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</si>
  <si>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</si>
  <si>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</si>
  <si>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</si>
  <si>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</si>
  <si>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</si>
  <si>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</si>
  <si>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</si>
  <si>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</si>
  <si>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</si>
  <si>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</si>
  <si>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</si>
  <si>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</si>
  <si>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</si>
  <si>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</si>
  <si>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</si>
  <si>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</si>
  <si>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</si>
  <si>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</si>
  <si>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</si>
  <si>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</si>
  <si>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</si>
  <si>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</si>
  <si>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</si>
  <si>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</si>
  <si>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</si>
  <si>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</si>
  <si>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</si>
  <si>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</si>
  <si>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</si>
  <si>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</si>
  <si>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</si>
  <si>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</si>
  <si>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</si>
  <si>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</si>
  <si>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</si>
  <si>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</si>
  <si>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</si>
  <si>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</si>
  <si>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</si>
  <si>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</si>
  <si>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</si>
  <si>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</si>
  <si>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</si>
  <si>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</si>
  <si>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</si>
  <si>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</si>
  <si>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</si>
  <si>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</si>
  <si>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</si>
  <si>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</si>
  <si>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</si>
  <si>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</si>
  <si>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</si>
  <si>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</si>
  <si>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</si>
  <si>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</si>
  <si>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</si>
  <si>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</si>
  <si>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</si>
  <si>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</si>
  <si>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</si>
  <si>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</si>
  <si>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</si>
  <si>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</si>
  <si>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</si>
  <si>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</si>
  <si>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</si>
  <si>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</si>
  <si>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</si>
  <si>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</si>
  <si>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</si>
  <si>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</si>
  <si>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</si>
  <si>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</si>
  <si>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</si>
  <si>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</si>
  <si>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</si>
  <si>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</si>
  <si>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</si>
  <si>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</si>
  <si>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</si>
  <si>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</si>
  <si>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</si>
  <si>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</si>
  <si>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</si>
  <si>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</si>
  <si>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</si>
  <si>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</si>
  <si>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</si>
  <si>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</si>
  <si>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</si>
  <si>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</si>
  <si>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</si>
  <si>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</si>
  <si>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</si>
  <si>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</si>
  <si>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</si>
  <si>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</si>
  <si>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</si>
  <si>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</si>
  <si>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</si>
  <si>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</si>
  <si>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</si>
  <si>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</si>
  <si>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</si>
  <si>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</si>
  <si>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</si>
  <si>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</si>
  <si>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</si>
  <si>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</si>
  <si>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</si>
  <si>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</si>
  <si>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</si>
  <si>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</si>
  <si>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</si>
  <si>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</si>
  <si>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</si>
  <si>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</si>
  <si>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</si>
  <si>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</si>
  <si>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</si>
  <si>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</si>
  <si>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</si>
  <si>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 xml:space="preserve">Top corto asimétrico </t>
  </si>
  <si>
    <t>Top corto asimétrico</t>
  </si>
  <si>
    <t>Talla XS Color Negro</t>
  </si>
  <si>
    <t>Talla M Color Negro</t>
  </si>
  <si>
    <t>Pantalón Corte Recto</t>
  </si>
  <si>
    <t>Talla L Color Carmelita</t>
  </si>
  <si>
    <t>Talla S Color Crema</t>
  </si>
  <si>
    <t>Talla M Color Crema</t>
  </si>
  <si>
    <t>Kimono Dazy Elegante</t>
  </si>
  <si>
    <t>Talla 38 Color Rosa</t>
  </si>
  <si>
    <t>Talla 39 Color Rosa</t>
  </si>
  <si>
    <t>Talla 37 Color Naranja</t>
  </si>
  <si>
    <t>Talla 37 Color Negro</t>
  </si>
  <si>
    <t>Talla 39 Color Negro</t>
  </si>
  <si>
    <t>Talla 39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</si>
  <si>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</si>
  <si>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</si>
  <si>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</si>
  <si>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</si>
  <si>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</si>
  <si>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</si>
  <si>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</si>
  <si>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</si>
  <si>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</si>
  <si>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</si>
  <si>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</si>
  <si>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</si>
  <si>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</si>
  <si>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</si>
  <si>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</si>
  <si>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</si>
  <si>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</si>
  <si>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</si>
  <si>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</si>
  <si>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</si>
  <si>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</si>
  <si>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</si>
  <si>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</si>
  <si>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</si>
  <si>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</si>
  <si>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</si>
  <si>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</si>
  <si>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</si>
  <si>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</si>
  <si>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</si>
  <si>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</si>
  <si>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</si>
  <si>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</si>
  <si>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</si>
  <si>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</si>
  <si>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</si>
  <si>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</si>
  <si>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</si>
  <si>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</si>
  <si>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</si>
  <si>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</si>
  <si>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</si>
  <si>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</si>
  <si>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</si>
  <si>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</si>
  <si>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</si>
  <si>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</si>
  <si>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</si>
  <si>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</si>
  <si>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</si>
  <si>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</si>
  <si>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</si>
  <si>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</si>
  <si>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</si>
  <si>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</si>
  <si>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</si>
  <si>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</si>
  <si>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</si>
  <si>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</si>
  <si>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</si>
  <si>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</si>
  <si>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</si>
  <si>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</si>
  <si>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</si>
  <si>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</si>
  <si>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</si>
  <si>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</si>
  <si>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</si>
  <si>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</si>
  <si>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</si>
  <si>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</si>
  <si>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</si>
  <si>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</si>
  <si>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</si>
  <si>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</si>
  <si>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</si>
  <si>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</si>
  <si>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</si>
  <si>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</si>
  <si>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</si>
  <si>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</si>
  <si>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</si>
  <si>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</si>
  <si>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</si>
  <si>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</si>
  <si>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</si>
  <si>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</si>
  <si>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</si>
  <si>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</si>
  <si>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</si>
  <si>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</si>
  <si>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</si>
  <si>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</si>
  <si>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</si>
  <si>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</si>
  <si>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</si>
  <si>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</si>
  <si>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</si>
  <si>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</si>
  <si>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</si>
  <si>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</si>
  <si>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</si>
  <si>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</si>
  <si>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Top traslúcido de encaje</t>
  </si>
  <si>
    <t>Playera de animados</t>
  </si>
  <si>
    <t>Short de mezclilla con doblez</t>
  </si>
  <si>
    <t>Talla S Color Denim_claro</t>
  </si>
  <si>
    <t>Vestido ajustado con adorno de plumas</t>
  </si>
  <si>
    <t>Pantaloneta de zíper</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</si>
  <si>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</si>
  <si>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</si>
  <si>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</si>
  <si>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</si>
  <si>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</si>
  <si>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</si>
  <si>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</si>
  <si>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</si>
  <si>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</si>
  <si>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</si>
  <si>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</si>
  <si>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</si>
  <si>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</si>
  <si>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</si>
  <si>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</si>
  <si>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</si>
  <si>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</si>
  <si>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</si>
  <si>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</si>
  <si>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</si>
  <si>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</si>
  <si>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</si>
  <si>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Pantaloneta con abertura</t>
  </si>
  <si>
    <t>Short de tela suave con cinturón</t>
  </si>
  <si>
    <t xml:space="preserve">Pantalón cargo verde </t>
  </si>
  <si>
    <t>Sandalias de tacón triangular</t>
  </si>
  <si>
    <t>Talla L Color Blanco</t>
  </si>
  <si>
    <t>Talla XL Color Blanco</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</si>
  <si>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</si>
  <si>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</si>
  <si>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</si>
  <si>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</si>
  <si>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</si>
  <si>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</si>
  <si>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</si>
  <si>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</si>
  <si>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</si>
  <si>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</si>
  <si>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</si>
  <si>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</si>
  <si>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</si>
  <si>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</si>
  <si>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</si>
  <si>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</si>
  <si>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</si>
  <si>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</si>
  <si>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</si>
  <si>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</si>
  <si>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</si>
  <si>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</si>
  <si>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</si>
  <si>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</si>
  <si>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</si>
  <si>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</si>
  <si>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</si>
  <si>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</si>
  <si>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</si>
  <si>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</si>
  <si>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</si>
  <si>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</si>
  <si>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</si>
  <si>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</si>
  <si>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</si>
  <si>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</si>
  <si>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</si>
  <si>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</si>
  <si>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</si>
  <si>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</si>
  <si>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</si>
  <si>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</si>
  <si>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</si>
  <si>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</si>
  <si>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</si>
  <si>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</si>
  <si>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</si>
  <si>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</si>
  <si>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</si>
  <si>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</si>
  <si>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</si>
  <si>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</si>
  <si>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</si>
  <si>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</si>
  <si>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</si>
  <si>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</si>
  <si>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</si>
  <si>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</si>
  <si>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</si>
  <si>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</si>
  <si>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</si>
  <si>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</si>
  <si>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</si>
  <si>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</si>
  <si>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</si>
  <si>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</si>
  <si>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</si>
  <si>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</si>
  <si>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</si>
  <si>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</si>
  <si>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</si>
  <si>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</si>
  <si>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</si>
  <si>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</si>
  <si>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</si>
  <si>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</si>
  <si>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</si>
  <si>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</si>
  <si>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</si>
  <si>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Bikini violeta y verde Sirenita</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</si>
  <si>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</si>
  <si>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</si>
  <si>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</si>
  <si>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</si>
  <si>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</si>
  <si>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</si>
  <si>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</si>
  <si>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</si>
  <si>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</si>
  <si>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</si>
  <si>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</si>
  <si>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</si>
  <si>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</si>
  <si>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</si>
  <si>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</si>
  <si>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</si>
  <si>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</si>
  <si>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</si>
  <si>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</si>
  <si>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</si>
  <si>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</si>
  <si>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</si>
  <si>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</si>
  <si>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</si>
  <si>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</si>
  <si>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</si>
  <si>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</si>
  <si>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</si>
  <si>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</si>
  <si>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</si>
  <si>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</si>
  <si>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</si>
  <si>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</si>
  <si>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</si>
  <si>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</si>
  <si>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</si>
  <si>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</si>
  <si>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</si>
  <si>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</si>
  <si>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</si>
  <si>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</si>
  <si>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</si>
  <si>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</si>
  <si>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</si>
  <si>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</si>
  <si>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</si>
  <si>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</si>
  <si>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</si>
  <si>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</si>
  <si>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</si>
  <si>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</si>
  <si>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</si>
  <si>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</si>
  <si>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</si>
  <si>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</si>
  <si>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</si>
  <si>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</si>
  <si>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</si>
  <si>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</si>
  <si>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</si>
  <si>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neurologa</t>
  </si>
  <si>
    <t>Nuevo /Vestidos</t>
  </si>
  <si>
    <t>Nuevo /Vestidos /Curvy</t>
  </si>
  <si>
    <t>Nuevo /Accesorios</t>
  </si>
  <si>
    <t>Cardigan classy</t>
  </si>
  <si>
    <t xml:space="preserve">Vestido Camisa Modely </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</si>
  <si>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</si>
  <si>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</si>
  <si>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</si>
  <si>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</si>
  <si>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</si>
  <si>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</si>
  <si>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</si>
  <si>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</si>
  <si>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</si>
  <si>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</si>
  <si>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</si>
  <si>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</si>
  <si>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</si>
  <si>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</si>
  <si>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</si>
  <si>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</si>
  <si>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</si>
  <si>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</si>
  <si>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</si>
  <si>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</si>
  <si>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</si>
  <si>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</si>
  <si>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</si>
  <si>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</si>
  <si>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</si>
  <si>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</si>
  <si>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</si>
  <si>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</si>
  <si>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</si>
  <si>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</si>
  <si>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</si>
  <si>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</si>
  <si>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</si>
  <si>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</si>
  <si>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</si>
  <si>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</si>
  <si>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</si>
  <si>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</si>
  <si>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</si>
  <si>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</si>
  <si>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</si>
  <si>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</si>
  <si>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</si>
  <si>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</si>
  <si>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</si>
  <si>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</si>
  <si>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</si>
  <si>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</si>
  <si>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</si>
  <si>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</si>
  <si>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</si>
  <si>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</si>
  <si>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</si>
  <si>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</si>
  <si>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</si>
  <si>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</si>
  <si>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</si>
  <si>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</si>
  <si>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</si>
  <si>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</si>
  <si>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</si>
  <si>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</si>
  <si>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</si>
  <si>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</si>
  <si>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</si>
  <si>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</si>
  <si>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</si>
  <si>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</si>
  <si>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</si>
  <si>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</si>
  <si>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</si>
  <si>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</si>
  <si>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</si>
  <si>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</si>
  <si>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</si>
  <si>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</si>
  <si>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</si>
  <si>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</si>
  <si>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</si>
  <si>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</si>
  <si>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</si>
  <si>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</si>
  <si>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</si>
  <si>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</si>
  <si>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</si>
  <si>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</si>
  <si>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</si>
  <si>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</si>
  <si>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</si>
  <si>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</si>
  <si>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</si>
  <si>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</si>
  <si>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</si>
  <si>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</si>
  <si>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</si>
  <si>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</si>
  <si>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</si>
  <si>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</si>
  <si>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</si>
  <si>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</si>
  <si>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</si>
  <si>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</si>
  <si>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</si>
  <si>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</si>
  <si>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</si>
  <si>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</si>
  <si>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</si>
  <si>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</si>
  <si>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</si>
  <si>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</si>
  <si>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</si>
  <si>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</si>
  <si>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</si>
  <si>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</si>
  <si>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</si>
  <si>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</si>
  <si>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</si>
  <si>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</si>
  <si>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</si>
  <si>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</si>
  <si>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</si>
  <si>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</si>
  <si>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Gafas de Sol Retro</t>
  </si>
  <si>
    <t>Vestido Camisero de Bolas</t>
  </si>
  <si>
    <t>BU068101</t>
  </si>
  <si>
    <t>BU068102</t>
  </si>
  <si>
    <t>Vestido Camisero de Rayas</t>
  </si>
  <si>
    <t>Talla XL Color azul_y_blanco</t>
  </si>
  <si>
    <t>Calzado /Sandalias de tacón</t>
  </si>
  <si>
    <t>Trajes de baño /Bikinis</t>
  </si>
  <si>
    <t>Bazar</t>
  </si>
  <si>
    <t>Pantalón corto blanco de rayas</t>
  </si>
  <si>
    <t>Talla S Color Blanco_y_Negro</t>
  </si>
  <si>
    <t>Bershka</t>
  </si>
  <si>
    <t xml:space="preserve">Talla 4_Años </t>
  </si>
  <si>
    <t>Tops</t>
  </si>
  <si>
    <t>Tops /Curvy</t>
  </si>
  <si>
    <t>Tops /Precios Bajos</t>
  </si>
  <si>
    <t>Tops /Curvy /Precios Bajos</t>
  </si>
  <si>
    <t>Pantalón de traje</t>
  </si>
  <si>
    <t>Sweater de lana</t>
  </si>
  <si>
    <t>Maxi vestido floreado</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</si>
  <si>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</si>
  <si>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</si>
  <si>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</si>
  <si>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</si>
  <si>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</si>
  <si>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</si>
  <si>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</si>
  <si>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</si>
  <si>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</si>
  <si>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</si>
  <si>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</si>
  <si>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</si>
  <si>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</si>
  <si>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</si>
  <si>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</si>
  <si>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</si>
  <si>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</si>
  <si>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</si>
  <si>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</si>
  <si>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</si>
  <si>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</si>
  <si>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</si>
  <si>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</si>
  <si>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</si>
  <si>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</si>
  <si>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</si>
  <si>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</si>
  <si>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</si>
  <si>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</si>
  <si>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</si>
  <si>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</si>
  <si>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</si>
  <si>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Partes-de-abajo /Curvy /precios bajos</t>
  </si>
  <si>
    <t>Accesorios /precios bajos</t>
  </si>
  <si>
    <t>Vestidos /precios bajos</t>
  </si>
  <si>
    <t>Lencería /precios bajos</t>
  </si>
  <si>
    <t>Trajes de Baño /Curvy /nuevo</t>
  </si>
  <si>
    <t>Calzado /Nuevo</t>
  </si>
  <si>
    <t>Nuevo /Chalecos y Blazers</t>
  </si>
  <si>
    <t>Tops /chalecos-blazers</t>
  </si>
  <si>
    <t>Nuevo /chalecos-blazers</t>
  </si>
  <si>
    <t>bolsos</t>
  </si>
  <si>
    <t>Trajes de baño /Curvy /precios bajos</t>
  </si>
  <si>
    <t>Accesorios /bolsos</t>
  </si>
  <si>
    <t>Accesorios /nuevo</t>
  </si>
  <si>
    <t>Nuevo /accesorios</t>
  </si>
  <si>
    <t>Próximamente /vestidos</t>
  </si>
  <si>
    <t>Próximamente /lenceria</t>
  </si>
  <si>
    <t>Próximamente /calzado</t>
  </si>
  <si>
    <t>Próximamente /tops</t>
  </si>
  <si>
    <t>Próximamente /partes de abajo</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</si>
  <si>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</si>
  <si>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</si>
  <si>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</si>
  <si>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</si>
  <si>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</si>
  <si>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</si>
  <si>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</si>
  <si>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</si>
  <si>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</si>
  <si>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</si>
  <si>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</si>
  <si>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</si>
  <si>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</si>
  <si>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</si>
  <si>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</si>
  <si>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</si>
  <si>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</si>
  <si>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</si>
  <si>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</si>
  <si>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</si>
  <si>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</si>
  <si>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</si>
  <si>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</si>
  <si>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</si>
  <si>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</si>
  <si>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</si>
  <si>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BLETTA56</t>
  </si>
  <si>
    <t>BLETTA57</t>
  </si>
  <si>
    <t>BLETTA58</t>
  </si>
  <si>
    <t>BLETTA59</t>
  </si>
  <si>
    <t>BLETTA60</t>
  </si>
  <si>
    <t>BLETTA61</t>
  </si>
  <si>
    <t>BLETTA62</t>
  </si>
  <si>
    <t>BLETTA63</t>
  </si>
  <si>
    <t>BLETTA64</t>
  </si>
  <si>
    <t>BLETTA65</t>
  </si>
  <si>
    <t>BLETTA66</t>
  </si>
  <si>
    <t>BLETTA67</t>
  </si>
  <si>
    <t>BLETTA68</t>
  </si>
  <si>
    <t>BLETTA69</t>
  </si>
  <si>
    <t>BLETTA70</t>
  </si>
  <si>
    <t>BLETTA71</t>
  </si>
  <si>
    <t>BLETTA72</t>
  </si>
  <si>
    <t>BLETTA73</t>
  </si>
  <si>
    <t>BLETTA74</t>
  </si>
  <si>
    <t>BLETTA75</t>
  </si>
  <si>
    <t>BLETTA76</t>
  </si>
  <si>
    <t>BLETTA77</t>
  </si>
  <si>
    <t>BLETTA78</t>
  </si>
  <si>
    <t>BLETTA79</t>
  </si>
  <si>
    <t>BLETTA80</t>
  </si>
  <si>
    <t>BLETTA81</t>
  </si>
  <si>
    <t>BLETTA82</t>
  </si>
  <si>
    <t>BLETTA83</t>
  </si>
  <si>
    <t>BLETTA84</t>
  </si>
  <si>
    <t>BLETTA85</t>
  </si>
  <si>
    <t>BLETTA86</t>
  </si>
  <si>
    <t>BDANIELA1</t>
  </si>
  <si>
    <t>BDANIELA2</t>
  </si>
  <si>
    <t>BDANIELA3</t>
  </si>
  <si>
    <t>Jogger afelpado de talle alto (Nuevo)</t>
  </si>
  <si>
    <t>Talla L Color Chantillí</t>
  </si>
  <si>
    <t>Pantalón corto estampado (Nuevo)</t>
  </si>
  <si>
    <t>Falda Lentejuelas (Nuevo)</t>
  </si>
  <si>
    <t>BKAREN1</t>
  </si>
  <si>
    <t>BKAREN2</t>
  </si>
  <si>
    <t>BKAREN3</t>
  </si>
  <si>
    <t>BKAREN4</t>
  </si>
  <si>
    <t>BKAREN5</t>
  </si>
  <si>
    <t>BKAREN6</t>
  </si>
  <si>
    <t>BKAREN7</t>
  </si>
  <si>
    <t>Blusa bajo con bordados</t>
  </si>
  <si>
    <t>Talla S Color Rojo Intenso</t>
  </si>
  <si>
    <t>Blusa de bolas cuello con lazo</t>
  </si>
  <si>
    <t>Talla XS Color Azul_y_blanco</t>
  </si>
  <si>
    <t>MANGO</t>
  </si>
  <si>
    <t>Blusa corta de manga 3/4</t>
  </si>
  <si>
    <t>Blusa bordada de cuello healter</t>
  </si>
  <si>
    <t>Monteau</t>
  </si>
  <si>
    <t>Blusa de manga corta en vuelos</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</si>
  <si>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</si>
  <si>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</si>
  <si>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</si>
  <si>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</si>
  <si>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</si>
  <si>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</si>
  <si>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</si>
  <si>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</si>
  <si>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</si>
  <si>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</si>
  <si>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</si>
  <si>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</si>
  <si>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Conjunto Playera y short bikers (Nuevo)</t>
  </si>
  <si>
    <t xml:space="preserve">  </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</si>
  <si>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</si>
  <si>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</si>
  <si>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</si>
  <si>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</si>
  <si>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</si>
  <si>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</si>
  <si>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</si>
  <si>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</si>
  <si>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</si>
  <si>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 xml:space="preserve">Talla XS </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</si>
  <si>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</si>
  <si>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</si>
  <si>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</si>
  <si>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</si>
  <si>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</si>
  <si>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</si>
  <si>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</si>
  <si>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</si>
  <si>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</si>
  <si>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</si>
  <si>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</si>
  <si>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</si>
  <si>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</si>
  <si>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</si>
  <si>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</si>
  <si>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</si>
  <si>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</si>
  <si>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</si>
  <si>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</si>
  <si>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2 usd</t>
  </si>
  <si>
    <t>Gloria</t>
  </si>
  <si>
    <t>Arasay</t>
  </si>
  <si>
    <t>Calzado /Sandalias de tacón /precios bajos</t>
  </si>
  <si>
    <t>Vestidos /Curvy /precios bajos</t>
  </si>
  <si>
    <t>Talla S Color Rosado</t>
  </si>
  <si>
    <t>Talla 38 Color Beige</t>
  </si>
  <si>
    <t>Talla 39 Color Beige</t>
  </si>
  <si>
    <t>Talla 35</t>
  </si>
  <si>
    <t>BU07192</t>
  </si>
  <si>
    <t>Botín de punta cuadrada y zíper</t>
  </si>
  <si>
    <t>Talla XL Color negro_y_blanco</t>
  </si>
  <si>
    <t>BU068181</t>
  </si>
  <si>
    <t>Talla XL Color Multicolor</t>
  </si>
  <si>
    <t>Nuevo /tops</t>
  </si>
  <si>
    <t>bolsos /nuevo</t>
  </si>
  <si>
    <t>Nuevo /vestidos</t>
  </si>
  <si>
    <t>nuevo /vestidos</t>
  </si>
  <si>
    <t xml:space="preserve">Short elegante de pierna ancha con doblez </t>
  </si>
  <si>
    <t>mio</t>
  </si>
  <si>
    <t>BU064412</t>
  </si>
  <si>
    <t xml:space="preserve">Camisa Blanca </t>
  </si>
  <si>
    <t>falta foto</t>
  </si>
  <si>
    <t>Blusa espalda cruzada</t>
  </si>
  <si>
    <t>Talla L Color Amarillo</t>
  </si>
  <si>
    <t>Pullover Dazy cuello redondo</t>
  </si>
  <si>
    <t xml:space="preserve">Pullover Dazy cuello redondo </t>
  </si>
  <si>
    <t>Top Acanalado</t>
  </si>
  <si>
    <t>Talla S Color Rojo_Borgoña</t>
  </si>
  <si>
    <t>Talla M Rojo_Borgoña</t>
  </si>
  <si>
    <t>Talla XL Color Negro</t>
  </si>
  <si>
    <t>Talla M Color Coral</t>
  </si>
  <si>
    <t>Talla L Color Coral</t>
  </si>
  <si>
    <t>Talla XS Color Rosa</t>
  </si>
  <si>
    <t>Talla M Color Rosa</t>
  </si>
  <si>
    <t>Top Cuello encaje y mangas abombadas</t>
  </si>
  <si>
    <t>Talla XS Color  Blanco</t>
  </si>
  <si>
    <t>Top bustier oblicuo</t>
  </si>
  <si>
    <t>BU068182</t>
  </si>
  <si>
    <t>Top /curvy</t>
  </si>
  <si>
    <t>Top rosa acanalado</t>
  </si>
  <si>
    <t>Talla XL Color Rosa</t>
  </si>
  <si>
    <t>BU068183</t>
  </si>
  <si>
    <t>Talla XS Color Multicolor</t>
  </si>
  <si>
    <t>Blusa Blanca bordada Girasol</t>
  </si>
  <si>
    <t>Corset de Encaje</t>
  </si>
  <si>
    <t>BU068184</t>
  </si>
  <si>
    <t>BU068185</t>
  </si>
  <si>
    <t>Blusa de cuello cisne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</si>
</sst>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9"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
      <sz val="9"/>
      <color rgb="FF000000"/>
      <name val="Helvetica Neue"/>
      <family val="2"/>
      <scheme val="major"/>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207">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164" fontId="9" fillId="17" borderId="1" xfId="4" applyNumberFormat="1" applyFont="1" applyFill="1" applyBorder="1" applyAlignment="1">
      <alignment vertical="top"/>
    </xf>
    <xf numFmtId="2" fontId="4" fillId="17" borderId="8" xfId="0" applyNumberFormat="1" applyFont="1" applyFill="1" applyBorder="1">
      <alignment vertical="top" wrapText="1"/>
    </xf>
    <xf numFmtId="2" fontId="4" fillId="9" borderId="8" xfId="0" applyNumberFormat="1" applyFont="1" applyFill="1" applyBorder="1">
      <alignment vertical="top" wrapText="1"/>
    </xf>
    <xf numFmtId="2" fontId="4" fillId="9" borderId="2" xfId="0" applyNumberFormat="1" applyFont="1" applyFill="1" applyBorder="1">
      <alignment vertical="top" wrapText="1"/>
    </xf>
    <xf numFmtId="2" fontId="9" fillId="13" borderId="1" xfId="0" applyNumberFormat="1" applyFont="1" applyFill="1" applyBorder="1" applyAlignment="1">
      <alignment vertical="top"/>
    </xf>
    <xf numFmtId="0" fontId="28" fillId="9" borderId="8" xfId="0" applyFont="1" applyFill="1" applyBorder="1">
      <alignment vertical="top" wrapText="1"/>
    </xf>
    <xf numFmtId="164" fontId="0" fillId="22" borderId="0" xfId="0" applyNumberFormat="1" applyFill="1">
      <alignment vertical="top" wrapText="1"/>
    </xf>
    <xf numFmtId="0" fontId="9" fillId="15" borderId="1" xfId="0" applyNumberFormat="1" applyFont="1" applyFill="1" applyBorder="1" applyAlignment="1">
      <alignment horizontal="left" vertical="top"/>
    </xf>
    <xf numFmtId="0" fontId="25" fillId="17" borderId="1" xfId="0" applyNumberFormat="1" applyFont="1" applyFill="1" applyBorder="1" applyAlignment="1">
      <alignment horizontal="left" vertical="top"/>
    </xf>
    <xf numFmtId="0" fontId="9" fillId="17" borderId="1" xfId="0" applyNumberFormat="1" applyFont="1" applyFill="1" applyBorder="1" applyAlignment="1">
      <alignment vertical="top"/>
    </xf>
    <xf numFmtId="2" fontId="4" fillId="17" borderId="2" xfId="0" applyNumberFormat="1" applyFont="1" applyFill="1" applyBorder="1">
      <alignment vertical="top" wrapText="1"/>
    </xf>
    <xf numFmtId="164" fontId="9" fillId="15" borderId="22" xfId="0" applyNumberFormat="1" applyFont="1" applyFill="1" applyBorder="1" applyAlignment="1">
      <alignment vertical="top"/>
    </xf>
    <xf numFmtId="164" fontId="9" fillId="15" borderId="1" xfId="4" applyNumberFormat="1"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63">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2" formatCode="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ont>
        <color rgb="FF9C5700"/>
      </font>
      <fill>
        <patternFill>
          <bgColor rgb="FFFFEB9C"/>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566" Type="http://schemas.openxmlformats.org/officeDocument/2006/relationships/image" Target="../media/image566.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e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png"/><Relationship Id="rId437" Type="http://schemas.openxmlformats.org/officeDocument/2006/relationships/image" Target="../media/image437.JP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e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e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eg"/><Relationship Id="rId590" Type="http://schemas.openxmlformats.org/officeDocument/2006/relationships/image" Target="../media/image590.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pn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png"/><Relationship Id="rId561" Type="http://schemas.openxmlformats.org/officeDocument/2006/relationships/image" Target="../media/image561.jp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e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E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pn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e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pn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0.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59.jpeg"/><Relationship Id="rId324" Type="http://schemas.openxmlformats.org/officeDocument/2006/relationships/image" Target="../media/image311.jpg"/><Relationship Id="rId366" Type="http://schemas.openxmlformats.org/officeDocument/2006/relationships/image" Target="../media/image764.jpeg"/><Relationship Id="rId170" Type="http://schemas.openxmlformats.org/officeDocument/2006/relationships/image" Target="../media/image670.jpeg"/><Relationship Id="rId226" Type="http://schemas.openxmlformats.org/officeDocument/2006/relationships/image" Target="../media/image702.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0.jpeg"/><Relationship Id="rId335" Type="http://schemas.openxmlformats.org/officeDocument/2006/relationships/image" Target="../media/image322.jpg"/><Relationship Id="rId377" Type="http://schemas.openxmlformats.org/officeDocument/2006/relationships/image" Target="../media/image775.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09.jpeg"/><Relationship Id="rId402" Type="http://schemas.openxmlformats.org/officeDocument/2006/relationships/image" Target="../media/image402.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1.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4.jpeg"/><Relationship Id="rId388" Type="http://schemas.openxmlformats.org/officeDocument/2006/relationships/image" Target="../media/image786.jpeg"/><Relationship Id="rId85" Type="http://schemas.openxmlformats.org/officeDocument/2006/relationships/image" Target="../media/image85.jpg"/><Relationship Id="rId150" Type="http://schemas.openxmlformats.org/officeDocument/2006/relationships/image" Target="../media/image651.jpeg"/><Relationship Id="rId192" Type="http://schemas.openxmlformats.org/officeDocument/2006/relationships/image" Target="../media/image180.png"/><Relationship Id="rId206" Type="http://schemas.openxmlformats.org/officeDocument/2006/relationships/image" Target="../media/image682.png"/><Relationship Id="rId248" Type="http://schemas.openxmlformats.org/officeDocument/2006/relationships/image" Target="../media/image720.png"/><Relationship Id="rId12" Type="http://schemas.openxmlformats.org/officeDocument/2006/relationships/image" Target="../media/image12.jpg"/><Relationship Id="rId108" Type="http://schemas.openxmlformats.org/officeDocument/2006/relationships/image" Target="../media/image611.jpeg"/><Relationship Id="rId315" Type="http://schemas.openxmlformats.org/officeDocument/2006/relationships/image" Target="../media/image302.jpg"/><Relationship Id="rId357" Type="http://schemas.openxmlformats.org/officeDocument/2006/relationships/image" Target="../media/image755.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1.jpeg"/><Relationship Id="rId217" Type="http://schemas.openxmlformats.org/officeDocument/2006/relationships/image" Target="../media/image693.png"/><Relationship Id="rId399" Type="http://schemas.openxmlformats.org/officeDocument/2006/relationships/image" Target="../media/image399.jpg"/><Relationship Id="rId259" Type="http://schemas.openxmlformats.org/officeDocument/2006/relationships/image" Target="../media/image731.jpeg"/><Relationship Id="rId23" Type="http://schemas.openxmlformats.org/officeDocument/2006/relationships/image" Target="../media/image23.jpg"/><Relationship Id="rId119" Type="http://schemas.openxmlformats.org/officeDocument/2006/relationships/image" Target="../media/image622.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2.jpeg"/><Relationship Id="rId368" Type="http://schemas.openxmlformats.org/officeDocument/2006/relationships/image" Target="../media/image766.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3.jpeg"/><Relationship Id="rId379" Type="http://schemas.openxmlformats.org/officeDocument/2006/relationships/image" Target="../media/image777.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1.jpeg"/><Relationship Id="rId390" Type="http://schemas.openxmlformats.org/officeDocument/2006/relationships/image" Target="../media/image788.jpeg"/><Relationship Id="rId404" Type="http://schemas.openxmlformats.org/officeDocument/2006/relationships/image" Target="../media/image796.jpeg"/><Relationship Id="rId250" Type="http://schemas.openxmlformats.org/officeDocument/2006/relationships/image" Target="../media/image722.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3.jpeg"/><Relationship Id="rId348" Type="http://schemas.openxmlformats.org/officeDocument/2006/relationships/image" Target="../media/image746.jpeg"/><Relationship Id="rId152" Type="http://schemas.openxmlformats.org/officeDocument/2006/relationships/image" Target="../media/image653.png"/><Relationship Id="rId194" Type="http://schemas.openxmlformats.org/officeDocument/2006/relationships/image" Target="../media/image182.jpeg"/><Relationship Id="rId208" Type="http://schemas.openxmlformats.org/officeDocument/2006/relationships/image" Target="../media/image684.jpeg"/><Relationship Id="rId261" Type="http://schemas.openxmlformats.org/officeDocument/2006/relationships/image" Target="../media/image733.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57.png"/><Relationship Id="rId98" Type="http://schemas.openxmlformats.org/officeDocument/2006/relationships/image" Target="../media/image98.png"/><Relationship Id="rId121" Type="http://schemas.openxmlformats.org/officeDocument/2006/relationships/image" Target="../media/image624.jpeg"/><Relationship Id="rId163" Type="http://schemas.openxmlformats.org/officeDocument/2006/relationships/image" Target="../media/image663.jpeg"/><Relationship Id="rId219" Type="http://schemas.openxmlformats.org/officeDocument/2006/relationships/image" Target="../media/image695.jpeg"/><Relationship Id="rId370" Type="http://schemas.openxmlformats.org/officeDocument/2006/relationships/image" Target="../media/image768.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4.png"/><Relationship Id="rId174" Type="http://schemas.openxmlformats.org/officeDocument/2006/relationships/image" Target="../media/image162.jpeg"/><Relationship Id="rId381" Type="http://schemas.openxmlformats.org/officeDocument/2006/relationships/image" Target="../media/image779.jpeg"/><Relationship Id="rId241" Type="http://schemas.openxmlformats.org/officeDocument/2006/relationships/image" Target="../media/image713.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5.jpg"/><Relationship Id="rId78" Type="http://schemas.openxmlformats.org/officeDocument/2006/relationships/image" Target="../media/image78.jpg"/><Relationship Id="rId101" Type="http://schemas.openxmlformats.org/officeDocument/2006/relationships/image" Target="../media/image604.png"/><Relationship Id="rId143" Type="http://schemas.openxmlformats.org/officeDocument/2006/relationships/image" Target="../media/image644.jpeg"/><Relationship Id="rId185" Type="http://schemas.openxmlformats.org/officeDocument/2006/relationships/image" Target="../media/image173.jpeg"/><Relationship Id="rId350" Type="http://schemas.openxmlformats.org/officeDocument/2006/relationships/image" Target="../media/image748.jpeg"/><Relationship Id="rId9" Type="http://schemas.openxmlformats.org/officeDocument/2006/relationships/image" Target="../media/image9.jpg"/><Relationship Id="rId210" Type="http://schemas.openxmlformats.org/officeDocument/2006/relationships/image" Target="../media/image686.jpeg"/><Relationship Id="rId392" Type="http://schemas.openxmlformats.org/officeDocument/2006/relationships/image" Target="../media/image790.jpeg"/><Relationship Id="rId252" Type="http://schemas.openxmlformats.org/officeDocument/2006/relationships/image" Target="../media/image724.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5.jpeg"/><Relationship Id="rId154" Type="http://schemas.openxmlformats.org/officeDocument/2006/relationships/image" Target="../media/image655.jpeg"/><Relationship Id="rId361" Type="http://schemas.openxmlformats.org/officeDocument/2006/relationships/image" Target="../media/image759.jpeg"/><Relationship Id="rId196" Type="http://schemas.openxmlformats.org/officeDocument/2006/relationships/image" Target="../media/image672.jpeg"/><Relationship Id="rId16" Type="http://schemas.openxmlformats.org/officeDocument/2006/relationships/image" Target="../media/image16.jpg"/><Relationship Id="rId221" Type="http://schemas.openxmlformats.org/officeDocument/2006/relationships/image" Target="../media/image697.png"/><Relationship Id="rId263" Type="http://schemas.openxmlformats.org/officeDocument/2006/relationships/image" Target="../media/image735.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5.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5.jpeg"/><Relationship Id="rId186" Type="http://schemas.openxmlformats.org/officeDocument/2006/relationships/image" Target="../media/image174.jpeg"/><Relationship Id="rId351" Type="http://schemas.openxmlformats.org/officeDocument/2006/relationships/image" Target="../media/image749.jpeg"/><Relationship Id="rId372" Type="http://schemas.openxmlformats.org/officeDocument/2006/relationships/image" Target="../media/image770.jpeg"/><Relationship Id="rId393" Type="http://schemas.openxmlformats.org/officeDocument/2006/relationships/image" Target="../media/image791.jpeg"/><Relationship Id="rId211" Type="http://schemas.openxmlformats.org/officeDocument/2006/relationships/image" Target="../media/image687.jpeg"/><Relationship Id="rId232" Type="http://schemas.openxmlformats.org/officeDocument/2006/relationships/image" Target="../media/image704.jpeg"/><Relationship Id="rId253" Type="http://schemas.openxmlformats.org/officeDocument/2006/relationships/image" Target="../media/image725.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16.jpeg"/><Relationship Id="rId134" Type="http://schemas.openxmlformats.org/officeDocument/2006/relationships/image" Target="../media/image636.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3.jpeg"/><Relationship Id="rId341" Type="http://schemas.openxmlformats.org/officeDocument/2006/relationships/image" Target="../media/image327.jpg"/><Relationship Id="rId362" Type="http://schemas.openxmlformats.org/officeDocument/2006/relationships/image" Target="../media/image760.jpeg"/><Relationship Id="rId383" Type="http://schemas.openxmlformats.org/officeDocument/2006/relationships/image" Target="../media/image781.jpeg"/><Relationship Id="rId201" Type="http://schemas.openxmlformats.org/officeDocument/2006/relationships/image" Target="../media/image677.jpeg"/><Relationship Id="rId222" Type="http://schemas.openxmlformats.org/officeDocument/2006/relationships/image" Target="../media/image698.png"/><Relationship Id="rId243" Type="http://schemas.openxmlformats.org/officeDocument/2006/relationships/image" Target="../media/image715.jpeg"/><Relationship Id="rId264" Type="http://schemas.openxmlformats.org/officeDocument/2006/relationships/image" Target="../media/image736.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06.jpeg"/><Relationship Id="rId124" Type="http://schemas.openxmlformats.org/officeDocument/2006/relationships/image" Target="../media/image626.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46.jpeg"/><Relationship Id="rId166" Type="http://schemas.openxmlformats.org/officeDocument/2006/relationships/image" Target="../media/image666.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0.jpeg"/><Relationship Id="rId373" Type="http://schemas.openxmlformats.org/officeDocument/2006/relationships/image" Target="../media/image771.jpeg"/><Relationship Id="rId394" Type="http://schemas.openxmlformats.org/officeDocument/2006/relationships/image" Target="../media/image792.jpeg"/><Relationship Id="rId1" Type="http://schemas.openxmlformats.org/officeDocument/2006/relationships/image" Target="../media/image1.jpg"/><Relationship Id="rId212" Type="http://schemas.openxmlformats.org/officeDocument/2006/relationships/image" Target="../media/image688.jpeg"/><Relationship Id="rId233" Type="http://schemas.openxmlformats.org/officeDocument/2006/relationships/image" Target="../media/image705.jpeg"/><Relationship Id="rId254" Type="http://schemas.openxmlformats.org/officeDocument/2006/relationships/image" Target="../media/image726.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17.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37.png"/><Relationship Id="rId156" Type="http://schemas.openxmlformats.org/officeDocument/2006/relationships/image" Target="../media/image656.jpeg"/><Relationship Id="rId177" Type="http://schemas.openxmlformats.org/officeDocument/2006/relationships/image" Target="../media/image165.jpeg"/><Relationship Id="rId198" Type="http://schemas.openxmlformats.org/officeDocument/2006/relationships/image" Target="../media/image674.jpeg"/><Relationship Id="rId321" Type="http://schemas.openxmlformats.org/officeDocument/2006/relationships/image" Target="../media/image308.jpg"/><Relationship Id="rId342" Type="http://schemas.openxmlformats.org/officeDocument/2006/relationships/image" Target="../media/image328.jpeg"/><Relationship Id="rId363" Type="http://schemas.openxmlformats.org/officeDocument/2006/relationships/image" Target="../media/image761.jpeg"/><Relationship Id="rId384" Type="http://schemas.openxmlformats.org/officeDocument/2006/relationships/image" Target="../media/image782.jpeg"/><Relationship Id="rId202" Type="http://schemas.openxmlformats.org/officeDocument/2006/relationships/image" Target="../media/image678.jpeg"/><Relationship Id="rId223" Type="http://schemas.openxmlformats.org/officeDocument/2006/relationships/image" Target="../media/image699.png"/><Relationship Id="rId244" Type="http://schemas.openxmlformats.org/officeDocument/2006/relationships/image" Target="../media/image716.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37.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07.jpeg"/><Relationship Id="rId125" Type="http://schemas.openxmlformats.org/officeDocument/2006/relationships/image" Target="../media/image627.jpeg"/><Relationship Id="rId146" Type="http://schemas.openxmlformats.org/officeDocument/2006/relationships/image" Target="../media/image647.jpeg"/><Relationship Id="rId167" Type="http://schemas.openxmlformats.org/officeDocument/2006/relationships/image" Target="../media/image667.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1.jpeg"/><Relationship Id="rId374" Type="http://schemas.openxmlformats.org/officeDocument/2006/relationships/image" Target="../media/image772.jpeg"/><Relationship Id="rId395" Type="http://schemas.openxmlformats.org/officeDocument/2006/relationships/image" Target="../media/image793.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89.jpeg"/><Relationship Id="rId234" Type="http://schemas.openxmlformats.org/officeDocument/2006/relationships/image" Target="../media/image706.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27.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18.jpeg"/><Relationship Id="rId136" Type="http://schemas.openxmlformats.org/officeDocument/2006/relationships/image" Target="../media/image638.jpeg"/><Relationship Id="rId157" Type="http://schemas.openxmlformats.org/officeDocument/2006/relationships/image" Target="../media/image657.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1.jpeg"/><Relationship Id="rId364" Type="http://schemas.openxmlformats.org/officeDocument/2006/relationships/image" Target="../media/image762.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5.jpeg"/><Relationship Id="rId203" Type="http://schemas.openxmlformats.org/officeDocument/2006/relationships/image" Target="../media/image679.jpeg"/><Relationship Id="rId385" Type="http://schemas.openxmlformats.org/officeDocument/2006/relationships/image" Target="../media/image783.jpeg"/><Relationship Id="rId19" Type="http://schemas.openxmlformats.org/officeDocument/2006/relationships/image" Target="../media/image19.jpg"/><Relationship Id="rId224" Type="http://schemas.openxmlformats.org/officeDocument/2006/relationships/image" Target="../media/image700.png"/><Relationship Id="rId245" Type="http://schemas.openxmlformats.org/officeDocument/2006/relationships/image" Target="../media/image717.jpeg"/><Relationship Id="rId266" Type="http://schemas.openxmlformats.org/officeDocument/2006/relationships/image" Target="../media/image738.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08.jpeg"/><Relationship Id="rId126" Type="http://schemas.openxmlformats.org/officeDocument/2006/relationships/image" Target="../media/image628.jpeg"/><Relationship Id="rId147" Type="http://schemas.openxmlformats.org/officeDocument/2006/relationships/image" Target="../media/image648.jpeg"/><Relationship Id="rId168" Type="http://schemas.openxmlformats.org/officeDocument/2006/relationships/image" Target="../media/image668.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2.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3.jpeg"/><Relationship Id="rId396" Type="http://schemas.openxmlformats.org/officeDocument/2006/relationships/image" Target="../media/image794.png"/><Relationship Id="rId3" Type="http://schemas.openxmlformats.org/officeDocument/2006/relationships/image" Target="../media/image3.jpg"/><Relationship Id="rId214" Type="http://schemas.openxmlformats.org/officeDocument/2006/relationships/image" Target="../media/image690.png"/><Relationship Id="rId235" Type="http://schemas.openxmlformats.org/officeDocument/2006/relationships/image" Target="../media/image707.jpeg"/><Relationship Id="rId256" Type="http://schemas.openxmlformats.org/officeDocument/2006/relationships/image" Target="../media/image728.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0.jpg"/><Relationship Id="rId116" Type="http://schemas.openxmlformats.org/officeDocument/2006/relationships/image" Target="../media/image619.jpeg"/><Relationship Id="rId137" Type="http://schemas.openxmlformats.org/officeDocument/2006/relationships/image" Target="../media/image639.jpeg"/><Relationship Id="rId158" Type="http://schemas.openxmlformats.org/officeDocument/2006/relationships/image" Target="../media/image658.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2.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3.jpeg"/><Relationship Id="rId386" Type="http://schemas.openxmlformats.org/officeDocument/2006/relationships/image" Target="../media/image784.jpeg"/><Relationship Id="rId190" Type="http://schemas.openxmlformats.org/officeDocument/2006/relationships/image" Target="../media/image178.png"/><Relationship Id="rId204" Type="http://schemas.openxmlformats.org/officeDocument/2006/relationships/image" Target="../media/image680.jpeg"/><Relationship Id="rId225" Type="http://schemas.openxmlformats.org/officeDocument/2006/relationships/image" Target="../media/image701.jpeg"/><Relationship Id="rId246" Type="http://schemas.openxmlformats.org/officeDocument/2006/relationships/image" Target="../media/image718.jpeg"/><Relationship Id="rId267" Type="http://schemas.openxmlformats.org/officeDocument/2006/relationships/image" Target="../media/image739.jpeg"/><Relationship Id="rId288" Type="http://schemas.openxmlformats.org/officeDocument/2006/relationships/image" Target="../media/image275.jpg"/><Relationship Id="rId106" Type="http://schemas.openxmlformats.org/officeDocument/2006/relationships/image" Target="../media/image609.jpeg"/><Relationship Id="rId127" Type="http://schemas.openxmlformats.org/officeDocument/2006/relationships/image" Target="../media/image629.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49.jpeg"/><Relationship Id="rId169" Type="http://schemas.openxmlformats.org/officeDocument/2006/relationships/image" Target="../media/image669.jpeg"/><Relationship Id="rId334" Type="http://schemas.openxmlformats.org/officeDocument/2006/relationships/image" Target="../media/image321.jpeg"/><Relationship Id="rId355" Type="http://schemas.openxmlformats.org/officeDocument/2006/relationships/image" Target="../media/image753.jpeg"/><Relationship Id="rId376" Type="http://schemas.openxmlformats.org/officeDocument/2006/relationships/image" Target="../media/image774.jpeg"/><Relationship Id="rId397" Type="http://schemas.openxmlformats.org/officeDocument/2006/relationships/image" Target="../media/image397.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1.jpeg"/><Relationship Id="rId236" Type="http://schemas.openxmlformats.org/officeDocument/2006/relationships/image" Target="../media/image708.jpeg"/><Relationship Id="rId257" Type="http://schemas.openxmlformats.org/officeDocument/2006/relationships/image" Target="../media/image729.jpeg"/><Relationship Id="rId278" Type="http://schemas.openxmlformats.org/officeDocument/2006/relationships/image" Target="../media/image265.jpg"/><Relationship Id="rId401" Type="http://schemas.openxmlformats.org/officeDocument/2006/relationships/image" Target="../media/image401.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0.jpeg"/><Relationship Id="rId345" Type="http://schemas.openxmlformats.org/officeDocument/2006/relationships/image" Target="../media/image743.jpeg"/><Relationship Id="rId387" Type="http://schemas.openxmlformats.org/officeDocument/2006/relationships/image" Target="../media/image785.jpeg"/><Relationship Id="rId191" Type="http://schemas.openxmlformats.org/officeDocument/2006/relationships/image" Target="../media/image179.png"/><Relationship Id="rId205" Type="http://schemas.openxmlformats.org/officeDocument/2006/relationships/image" Target="../media/image681.jpeg"/><Relationship Id="rId247" Type="http://schemas.openxmlformats.org/officeDocument/2006/relationships/image" Target="../media/image719.jpeg"/><Relationship Id="rId107" Type="http://schemas.openxmlformats.org/officeDocument/2006/relationships/image" Target="../media/image610.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0.jpeg"/><Relationship Id="rId314" Type="http://schemas.openxmlformats.org/officeDocument/2006/relationships/image" Target="../media/image301.jpg"/><Relationship Id="rId356" Type="http://schemas.openxmlformats.org/officeDocument/2006/relationships/image" Target="../media/image754.jpeg"/><Relationship Id="rId398" Type="http://schemas.openxmlformats.org/officeDocument/2006/relationships/image" Target="../media/image398.jpg"/><Relationship Id="rId95" Type="http://schemas.openxmlformats.org/officeDocument/2006/relationships/image" Target="../media/image95.png"/><Relationship Id="rId160" Type="http://schemas.openxmlformats.org/officeDocument/2006/relationships/image" Target="../media/image660.png"/><Relationship Id="rId216" Type="http://schemas.openxmlformats.org/officeDocument/2006/relationships/image" Target="../media/image692.jpeg"/><Relationship Id="rId258" Type="http://schemas.openxmlformats.org/officeDocument/2006/relationships/image" Target="../media/image730.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1.jpeg"/><Relationship Id="rId325" Type="http://schemas.openxmlformats.org/officeDocument/2006/relationships/image" Target="../media/image312.jpg"/><Relationship Id="rId367" Type="http://schemas.openxmlformats.org/officeDocument/2006/relationships/image" Target="../media/image765.jpeg"/><Relationship Id="rId171" Type="http://schemas.openxmlformats.org/officeDocument/2006/relationships/image" Target="../media/image671.jpeg"/><Relationship Id="rId227" Type="http://schemas.openxmlformats.org/officeDocument/2006/relationships/image" Target="../media/image703.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1.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2.jpeg"/><Relationship Id="rId182" Type="http://schemas.openxmlformats.org/officeDocument/2006/relationships/image" Target="../media/image170.png"/><Relationship Id="rId378" Type="http://schemas.openxmlformats.org/officeDocument/2006/relationships/image" Target="../media/image776.jpeg"/><Relationship Id="rId403" Type="http://schemas.openxmlformats.org/officeDocument/2006/relationships/image" Target="../media/image795.jpeg"/><Relationship Id="rId6" Type="http://schemas.openxmlformats.org/officeDocument/2006/relationships/image" Target="../media/image5.jpg"/><Relationship Id="rId238" Type="http://schemas.openxmlformats.org/officeDocument/2006/relationships/image" Target="../media/image710.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5.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2.jpeg"/><Relationship Id="rId389" Type="http://schemas.openxmlformats.org/officeDocument/2006/relationships/image" Target="../media/image787.jpeg"/><Relationship Id="rId193" Type="http://schemas.openxmlformats.org/officeDocument/2006/relationships/image" Target="../media/image181.png"/><Relationship Id="rId207" Type="http://schemas.openxmlformats.org/officeDocument/2006/relationships/image" Target="../media/image683.jpeg"/><Relationship Id="rId249" Type="http://schemas.openxmlformats.org/officeDocument/2006/relationships/image" Target="../media/image721.jpeg"/><Relationship Id="rId13" Type="http://schemas.openxmlformats.org/officeDocument/2006/relationships/image" Target="../media/image13.jpg"/><Relationship Id="rId109" Type="http://schemas.openxmlformats.org/officeDocument/2006/relationships/image" Target="../media/image612.jpeg"/><Relationship Id="rId260" Type="http://schemas.openxmlformats.org/officeDocument/2006/relationships/image" Target="../media/image732.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3.jpeg"/><Relationship Id="rId358" Type="http://schemas.openxmlformats.org/officeDocument/2006/relationships/image" Target="../media/image756.png"/><Relationship Id="rId162" Type="http://schemas.openxmlformats.org/officeDocument/2006/relationships/image" Target="../media/image662.png"/><Relationship Id="rId218" Type="http://schemas.openxmlformats.org/officeDocument/2006/relationships/image" Target="../media/image694.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3.jpeg"/><Relationship Id="rId327" Type="http://schemas.openxmlformats.org/officeDocument/2006/relationships/image" Target="../media/image314.jpg"/><Relationship Id="rId369" Type="http://schemas.openxmlformats.org/officeDocument/2006/relationships/image" Target="../media/image767.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78.jpeg"/><Relationship Id="rId240" Type="http://schemas.openxmlformats.org/officeDocument/2006/relationships/image" Target="../media/image712.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3.jpeg"/><Relationship Id="rId282" Type="http://schemas.openxmlformats.org/officeDocument/2006/relationships/image" Target="../media/image269.jpg"/><Relationship Id="rId338" Type="http://schemas.openxmlformats.org/officeDocument/2006/relationships/image" Target="../media/image740.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89.jpeg"/><Relationship Id="rId251" Type="http://schemas.openxmlformats.org/officeDocument/2006/relationships/image" Target="../media/image723.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47.jpeg"/><Relationship Id="rId88" Type="http://schemas.openxmlformats.org/officeDocument/2006/relationships/image" Target="../media/image88.jpg"/><Relationship Id="rId111" Type="http://schemas.openxmlformats.org/officeDocument/2006/relationships/image" Target="../media/image614.jpeg"/><Relationship Id="rId153" Type="http://schemas.openxmlformats.org/officeDocument/2006/relationships/image" Target="../media/image654.png"/><Relationship Id="rId195" Type="http://schemas.openxmlformats.org/officeDocument/2006/relationships/image" Target="../media/image183.png"/><Relationship Id="rId209" Type="http://schemas.openxmlformats.org/officeDocument/2006/relationships/image" Target="../media/image685.jpeg"/><Relationship Id="rId360" Type="http://schemas.openxmlformats.org/officeDocument/2006/relationships/image" Target="../media/image758.png"/><Relationship Id="rId220" Type="http://schemas.openxmlformats.org/officeDocument/2006/relationships/image" Target="../media/image696.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4.jpeg"/><Relationship Id="rId318" Type="http://schemas.openxmlformats.org/officeDocument/2006/relationships/image" Target="../media/image305.jpg"/><Relationship Id="rId99" Type="http://schemas.openxmlformats.org/officeDocument/2006/relationships/image" Target="../media/image602.jpeg"/><Relationship Id="rId122" Type="http://schemas.openxmlformats.org/officeDocument/2006/relationships/image" Target="../media/image116.jpeg"/><Relationship Id="rId164" Type="http://schemas.openxmlformats.org/officeDocument/2006/relationships/image" Target="../media/image664.jpeg"/><Relationship Id="rId371" Type="http://schemas.openxmlformats.org/officeDocument/2006/relationships/image" Target="../media/image769.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5.png"/><Relationship Id="rId175" Type="http://schemas.openxmlformats.org/officeDocument/2006/relationships/image" Target="../media/image163.jpeg"/><Relationship Id="rId340" Type="http://schemas.openxmlformats.org/officeDocument/2006/relationships/image" Target="../media/image326.jpg"/><Relationship Id="rId200" Type="http://schemas.openxmlformats.org/officeDocument/2006/relationships/image" Target="../media/image676.jpeg"/><Relationship Id="rId382" Type="http://schemas.openxmlformats.org/officeDocument/2006/relationships/image" Target="../media/image780.jpeg"/><Relationship Id="rId242" Type="http://schemas.openxmlformats.org/officeDocument/2006/relationships/image" Target="../media/image714.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5.png"/><Relationship Id="rId144" Type="http://schemas.openxmlformats.org/officeDocument/2006/relationships/image" Target="../media/image645.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2.png"/><Relationship Id="rId21" Type="http://schemas.openxmlformats.org/officeDocument/2006/relationships/image" Target="../media/image817.jpeg"/><Relationship Id="rId42" Type="http://schemas.openxmlformats.org/officeDocument/2006/relationships/image" Target="../media/image838.jpeg"/><Relationship Id="rId47" Type="http://schemas.openxmlformats.org/officeDocument/2006/relationships/image" Target="../media/image843.jpeg"/><Relationship Id="rId63" Type="http://schemas.openxmlformats.org/officeDocument/2006/relationships/image" Target="../media/image859.jpeg"/><Relationship Id="rId68" Type="http://schemas.openxmlformats.org/officeDocument/2006/relationships/image" Target="../media/image864.jpeg"/><Relationship Id="rId16" Type="http://schemas.openxmlformats.org/officeDocument/2006/relationships/image" Target="../media/image812.jpeg"/><Relationship Id="rId11" Type="http://schemas.openxmlformats.org/officeDocument/2006/relationships/image" Target="../media/image807.jpeg"/><Relationship Id="rId32" Type="http://schemas.openxmlformats.org/officeDocument/2006/relationships/image" Target="../media/image828.jpeg"/><Relationship Id="rId37" Type="http://schemas.openxmlformats.org/officeDocument/2006/relationships/image" Target="../media/image833.jpeg"/><Relationship Id="rId53" Type="http://schemas.openxmlformats.org/officeDocument/2006/relationships/image" Target="../media/image849.jpeg"/><Relationship Id="rId58" Type="http://schemas.openxmlformats.org/officeDocument/2006/relationships/image" Target="../media/image854.png"/><Relationship Id="rId74" Type="http://schemas.openxmlformats.org/officeDocument/2006/relationships/image" Target="../media/image870.jpeg"/><Relationship Id="rId79" Type="http://schemas.openxmlformats.org/officeDocument/2006/relationships/image" Target="../media/image875.jpeg"/><Relationship Id="rId5" Type="http://schemas.openxmlformats.org/officeDocument/2006/relationships/image" Target="../media/image801.jpeg"/><Relationship Id="rId61" Type="http://schemas.openxmlformats.org/officeDocument/2006/relationships/image" Target="../media/image857.jpeg"/><Relationship Id="rId19" Type="http://schemas.openxmlformats.org/officeDocument/2006/relationships/image" Target="../media/image815.jpeg"/><Relationship Id="rId14" Type="http://schemas.openxmlformats.org/officeDocument/2006/relationships/image" Target="../media/image810.jpeg"/><Relationship Id="rId22" Type="http://schemas.openxmlformats.org/officeDocument/2006/relationships/image" Target="../media/image818.jpeg"/><Relationship Id="rId27" Type="http://schemas.openxmlformats.org/officeDocument/2006/relationships/image" Target="../media/image823.png"/><Relationship Id="rId30" Type="http://schemas.openxmlformats.org/officeDocument/2006/relationships/image" Target="../media/image826.jpeg"/><Relationship Id="rId35" Type="http://schemas.openxmlformats.org/officeDocument/2006/relationships/image" Target="../media/image831.png"/><Relationship Id="rId43" Type="http://schemas.openxmlformats.org/officeDocument/2006/relationships/image" Target="../media/image839.jpeg"/><Relationship Id="rId48" Type="http://schemas.openxmlformats.org/officeDocument/2006/relationships/image" Target="../media/image844.jpeg"/><Relationship Id="rId56" Type="http://schemas.openxmlformats.org/officeDocument/2006/relationships/image" Target="../media/image852.jpeg"/><Relationship Id="rId64" Type="http://schemas.openxmlformats.org/officeDocument/2006/relationships/image" Target="../media/image860.jpeg"/><Relationship Id="rId69" Type="http://schemas.openxmlformats.org/officeDocument/2006/relationships/image" Target="../media/image865.jpeg"/><Relationship Id="rId77" Type="http://schemas.openxmlformats.org/officeDocument/2006/relationships/image" Target="../media/image873.jpeg"/><Relationship Id="rId8" Type="http://schemas.openxmlformats.org/officeDocument/2006/relationships/image" Target="../media/image804.jpeg"/><Relationship Id="rId51" Type="http://schemas.openxmlformats.org/officeDocument/2006/relationships/image" Target="../media/image847.jpeg"/><Relationship Id="rId72" Type="http://schemas.openxmlformats.org/officeDocument/2006/relationships/image" Target="../media/image868.jpeg"/><Relationship Id="rId80" Type="http://schemas.openxmlformats.org/officeDocument/2006/relationships/image" Target="../media/image876.jpeg"/><Relationship Id="rId3" Type="http://schemas.openxmlformats.org/officeDocument/2006/relationships/image" Target="../media/image799.jpeg"/><Relationship Id="rId12" Type="http://schemas.openxmlformats.org/officeDocument/2006/relationships/image" Target="../media/image808.jpeg"/><Relationship Id="rId17" Type="http://schemas.openxmlformats.org/officeDocument/2006/relationships/image" Target="../media/image813.jpeg"/><Relationship Id="rId25" Type="http://schemas.openxmlformats.org/officeDocument/2006/relationships/image" Target="../media/image821.png"/><Relationship Id="rId33" Type="http://schemas.openxmlformats.org/officeDocument/2006/relationships/image" Target="../media/image829.png"/><Relationship Id="rId38" Type="http://schemas.openxmlformats.org/officeDocument/2006/relationships/image" Target="../media/image834.jpeg"/><Relationship Id="rId46" Type="http://schemas.openxmlformats.org/officeDocument/2006/relationships/image" Target="../media/image842.jpeg"/><Relationship Id="rId59" Type="http://schemas.openxmlformats.org/officeDocument/2006/relationships/image" Target="../media/image855.jpeg"/><Relationship Id="rId67" Type="http://schemas.openxmlformats.org/officeDocument/2006/relationships/image" Target="../media/image863.jpeg"/><Relationship Id="rId20" Type="http://schemas.openxmlformats.org/officeDocument/2006/relationships/image" Target="../media/image816.png"/><Relationship Id="rId41" Type="http://schemas.openxmlformats.org/officeDocument/2006/relationships/image" Target="../media/image837.jpeg"/><Relationship Id="rId54" Type="http://schemas.openxmlformats.org/officeDocument/2006/relationships/image" Target="../media/image850.jpeg"/><Relationship Id="rId62" Type="http://schemas.openxmlformats.org/officeDocument/2006/relationships/image" Target="../media/image858.jpeg"/><Relationship Id="rId70" Type="http://schemas.openxmlformats.org/officeDocument/2006/relationships/image" Target="../media/image866.jpeg"/><Relationship Id="rId75" Type="http://schemas.openxmlformats.org/officeDocument/2006/relationships/image" Target="../media/image871.png"/><Relationship Id="rId1" Type="http://schemas.openxmlformats.org/officeDocument/2006/relationships/image" Target="../media/image797.jpeg"/><Relationship Id="rId6" Type="http://schemas.openxmlformats.org/officeDocument/2006/relationships/image" Target="../media/image802.jpeg"/><Relationship Id="rId15" Type="http://schemas.openxmlformats.org/officeDocument/2006/relationships/image" Target="../media/image811.jpeg"/><Relationship Id="rId23" Type="http://schemas.openxmlformats.org/officeDocument/2006/relationships/image" Target="../media/image819.png"/><Relationship Id="rId28" Type="http://schemas.openxmlformats.org/officeDocument/2006/relationships/image" Target="../media/image824.jpeg"/><Relationship Id="rId36" Type="http://schemas.openxmlformats.org/officeDocument/2006/relationships/image" Target="../media/image832.jpeg"/><Relationship Id="rId49" Type="http://schemas.openxmlformats.org/officeDocument/2006/relationships/image" Target="../media/image845.jpeg"/><Relationship Id="rId57" Type="http://schemas.openxmlformats.org/officeDocument/2006/relationships/image" Target="../media/image853.jpeg"/><Relationship Id="rId10" Type="http://schemas.openxmlformats.org/officeDocument/2006/relationships/image" Target="../media/image806.jpeg"/><Relationship Id="rId31" Type="http://schemas.openxmlformats.org/officeDocument/2006/relationships/image" Target="../media/image827.jpeg"/><Relationship Id="rId44" Type="http://schemas.openxmlformats.org/officeDocument/2006/relationships/image" Target="../media/image840.jpeg"/><Relationship Id="rId52" Type="http://schemas.openxmlformats.org/officeDocument/2006/relationships/image" Target="../media/image848.jpeg"/><Relationship Id="rId60" Type="http://schemas.openxmlformats.org/officeDocument/2006/relationships/image" Target="../media/image856.jpeg"/><Relationship Id="rId65" Type="http://schemas.openxmlformats.org/officeDocument/2006/relationships/image" Target="../media/image861.jpeg"/><Relationship Id="rId73" Type="http://schemas.openxmlformats.org/officeDocument/2006/relationships/image" Target="../media/image869.jpeg"/><Relationship Id="rId78" Type="http://schemas.openxmlformats.org/officeDocument/2006/relationships/image" Target="../media/image874.jpeg"/><Relationship Id="rId81" Type="http://schemas.openxmlformats.org/officeDocument/2006/relationships/image" Target="../media/image877.jpeg"/><Relationship Id="rId4" Type="http://schemas.openxmlformats.org/officeDocument/2006/relationships/image" Target="../media/image800.jpeg"/><Relationship Id="rId9" Type="http://schemas.openxmlformats.org/officeDocument/2006/relationships/image" Target="../media/image805.jpeg"/><Relationship Id="rId13" Type="http://schemas.openxmlformats.org/officeDocument/2006/relationships/image" Target="../media/image809.jpeg"/><Relationship Id="rId18" Type="http://schemas.openxmlformats.org/officeDocument/2006/relationships/image" Target="../media/image814.jpeg"/><Relationship Id="rId39" Type="http://schemas.openxmlformats.org/officeDocument/2006/relationships/image" Target="../media/image835.jpeg"/><Relationship Id="rId34" Type="http://schemas.openxmlformats.org/officeDocument/2006/relationships/image" Target="../media/image830.jpeg"/><Relationship Id="rId50" Type="http://schemas.openxmlformats.org/officeDocument/2006/relationships/image" Target="../media/image846.jpeg"/><Relationship Id="rId55" Type="http://schemas.openxmlformats.org/officeDocument/2006/relationships/image" Target="../media/image851.jpeg"/><Relationship Id="rId76" Type="http://schemas.openxmlformats.org/officeDocument/2006/relationships/image" Target="../media/image872.jpeg"/><Relationship Id="rId7" Type="http://schemas.openxmlformats.org/officeDocument/2006/relationships/image" Target="../media/image803.jpeg"/><Relationship Id="rId71" Type="http://schemas.openxmlformats.org/officeDocument/2006/relationships/image" Target="../media/image867.jpeg"/><Relationship Id="rId2" Type="http://schemas.openxmlformats.org/officeDocument/2006/relationships/image" Target="../media/image798.jpeg"/><Relationship Id="rId29" Type="http://schemas.openxmlformats.org/officeDocument/2006/relationships/image" Target="../media/image825.jpeg"/><Relationship Id="rId24" Type="http://schemas.openxmlformats.org/officeDocument/2006/relationships/image" Target="../media/image820.png"/><Relationship Id="rId40" Type="http://schemas.openxmlformats.org/officeDocument/2006/relationships/image" Target="../media/image836.jpeg"/><Relationship Id="rId45" Type="http://schemas.openxmlformats.org/officeDocument/2006/relationships/image" Target="../media/image841.jpeg"/><Relationship Id="rId66" Type="http://schemas.openxmlformats.org/officeDocument/2006/relationships/image" Target="../media/image862.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5"/>
        <a:stretch>
          <a:fillRect/>
        </a:stretch>
      </xdr:blipFill>
      <xdr:spPr>
        <a:xfrm>
          <a:off x="1166402" y="292915142"/>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5"/>
        <a:stretch>
          <a:fillRect/>
        </a:stretch>
      </xdr:blipFill>
      <xdr:spPr>
        <a:xfrm>
          <a:off x="1161837" y="293647948"/>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6"/>
        <a:stretch>
          <a:fillRect/>
        </a:stretch>
      </xdr:blipFill>
      <xdr:spPr>
        <a:xfrm>
          <a:off x="1180671" y="294323431"/>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7"/>
        <a:stretch>
          <a:fillRect/>
        </a:stretch>
      </xdr:blipFill>
      <xdr:spPr>
        <a:xfrm>
          <a:off x="1178369" y="295039904"/>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8"/>
        <a:stretch>
          <a:fillRect/>
        </a:stretch>
      </xdr:blipFill>
      <xdr:spPr>
        <a:xfrm>
          <a:off x="1194943" y="29572988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6"/>
        <a:stretch>
          <a:fillRect/>
        </a:stretch>
      </xdr:blipFill>
      <xdr:spPr>
        <a:xfrm>
          <a:off x="1196511" y="296422796"/>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29"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7"/>
        <a:stretch>
          <a:fillRect/>
        </a:stretch>
      </xdr:blipFill>
      <xdr:spPr>
        <a:xfrm>
          <a:off x="1168400" y="354157058"/>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7"/>
        <a:stretch>
          <a:fillRect/>
        </a:stretch>
      </xdr:blipFill>
      <xdr:spPr>
        <a:xfrm>
          <a:off x="1168400" y="354852824"/>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8"/>
        <a:stretch>
          <a:fillRect/>
        </a:stretch>
      </xdr:blipFill>
      <xdr:spPr>
        <a:xfrm>
          <a:off x="1193800" y="355570182"/>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8"/>
        <a:stretch>
          <a:fillRect/>
        </a:stretch>
      </xdr:blipFill>
      <xdr:spPr>
        <a:xfrm>
          <a:off x="1181100" y="3562742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399"/>
        <a:stretch>
          <a:fillRect/>
        </a:stretch>
      </xdr:blipFill>
      <xdr:spPr>
        <a:xfrm>
          <a:off x="1181101" y="356965526"/>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399"/>
        <a:stretch>
          <a:fillRect/>
        </a:stretch>
      </xdr:blipFill>
      <xdr:spPr>
        <a:xfrm>
          <a:off x="1181102" y="358386270"/>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399"/>
        <a:stretch>
          <a:fillRect/>
        </a:stretch>
      </xdr:blipFill>
      <xdr:spPr>
        <a:xfrm>
          <a:off x="1181101" y="357669547"/>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0"/>
        <a:stretch>
          <a:fillRect/>
        </a:stretch>
      </xdr:blipFill>
      <xdr:spPr>
        <a:xfrm>
          <a:off x="1181101" y="359102992"/>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0"/>
        <a:stretch>
          <a:fillRect/>
        </a:stretch>
      </xdr:blipFill>
      <xdr:spPr>
        <a:xfrm>
          <a:off x="1193801" y="359807013"/>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1"/>
        <a:stretch>
          <a:fillRect/>
        </a:stretch>
      </xdr:blipFill>
      <xdr:spPr>
        <a:xfrm>
          <a:off x="1193801" y="36049833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1"/>
        <a:stretch>
          <a:fillRect/>
        </a:stretch>
      </xdr:blipFill>
      <xdr:spPr>
        <a:xfrm>
          <a:off x="1193801" y="361202355"/>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1"/>
        <a:stretch>
          <a:fillRect/>
        </a:stretch>
      </xdr:blipFill>
      <xdr:spPr>
        <a:xfrm>
          <a:off x="1193800" y="361886422"/>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2"/>
        <a:stretch>
          <a:fillRect/>
        </a:stretch>
      </xdr:blipFill>
      <xdr:spPr>
        <a:xfrm>
          <a:off x="1184088" y="362511495"/>
          <a:ext cx="491005" cy="612071"/>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2"/>
        <a:stretch>
          <a:fillRect/>
        </a:stretch>
      </xdr:blipFill>
      <xdr:spPr>
        <a:xfrm>
          <a:off x="1193800" y="363215515"/>
          <a:ext cx="491005" cy="612072"/>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2"/>
        <a:stretch>
          <a:fillRect/>
        </a:stretch>
      </xdr:blipFill>
      <xdr:spPr>
        <a:xfrm>
          <a:off x="1181101" y="364015456"/>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5"/>
        <a:stretch>
          <a:fillRect/>
        </a:stretch>
      </xdr:blipFill>
      <xdr:spPr>
        <a:xfrm>
          <a:off x="1206500" y="375257391"/>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6"/>
        <a:stretch>
          <a:fillRect/>
        </a:stretch>
      </xdr:blipFill>
      <xdr:spPr>
        <a:xfrm>
          <a:off x="1173844" y="375986813"/>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7"/>
        <a:stretch>
          <a:fillRect/>
        </a:stretch>
      </xdr:blipFill>
      <xdr:spPr>
        <a:xfrm>
          <a:off x="1175658" y="37670353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8"/>
        <a:stretch>
          <a:fillRect/>
        </a:stretch>
      </xdr:blipFill>
      <xdr:spPr>
        <a:xfrm>
          <a:off x="1152071" y="377387600"/>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8"/>
        <a:stretch>
          <a:fillRect/>
        </a:stretch>
      </xdr:blipFill>
      <xdr:spPr>
        <a:xfrm>
          <a:off x="1139373" y="378095251"/>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09"/>
        <a:stretch>
          <a:fillRect/>
        </a:stretch>
      </xdr:blipFill>
      <xdr:spPr>
        <a:xfrm>
          <a:off x="1206501" y="378802900"/>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0"/>
        <a:stretch>
          <a:fillRect/>
        </a:stretch>
      </xdr:blipFill>
      <xdr:spPr>
        <a:xfrm>
          <a:off x="1193801" y="379501479"/>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0"/>
        <a:stretch>
          <a:fillRect/>
        </a:stretch>
      </xdr:blipFill>
      <xdr:spPr>
        <a:xfrm>
          <a:off x="1206501" y="380205501"/>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1"/>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1"/>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1"/>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2"/>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3"/>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2"/>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3"/>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3"/>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4"/>
        <a:stretch>
          <a:fillRect/>
        </a:stretch>
      </xdr:blipFill>
      <xdr:spPr>
        <a:xfrm>
          <a:off x="1202002" y="386559839"/>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5"/>
        <a:stretch>
          <a:fillRect/>
        </a:stretch>
      </xdr:blipFill>
      <xdr:spPr>
        <a:xfrm>
          <a:off x="1091449" y="370358352"/>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5"/>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6"/>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7"/>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6"/>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6"/>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7"/>
        <a:stretch>
          <a:fillRect/>
        </a:stretch>
      </xdr:blipFill>
      <xdr:spPr>
        <a:xfrm>
          <a:off x="1219200" y="390067248"/>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8"/>
        <a:stretch>
          <a:fillRect/>
        </a:stretch>
      </xdr:blipFill>
      <xdr:spPr>
        <a:xfrm>
          <a:off x="1036688" y="368957731"/>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8"/>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19"/>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0"/>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1"/>
        <a:stretch>
          <a:fillRect/>
        </a:stretch>
      </xdr:blipFill>
      <xdr:spPr>
        <a:xfrm>
          <a:off x="1206501" y="392179313"/>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2"/>
        <a:stretch>
          <a:fillRect/>
        </a:stretch>
      </xdr:blipFill>
      <xdr:spPr>
        <a:xfrm>
          <a:off x="1175657" y="373177983"/>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2"/>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0"/>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3"/>
        <a:stretch>
          <a:fillRect/>
        </a:stretch>
      </xdr:blipFill>
      <xdr:spPr>
        <a:xfrm>
          <a:off x="1231900" y="391475292"/>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4"/>
        <a:stretch>
          <a:fillRect/>
        </a:stretch>
      </xdr:blipFill>
      <xdr:spPr>
        <a:xfrm>
          <a:off x="1152133" y="364719479"/>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5"/>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6"/>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7"/>
        <a:stretch>
          <a:fillRect/>
        </a:stretch>
      </xdr:blipFill>
      <xdr:spPr>
        <a:xfrm>
          <a:off x="1253458" y="3932663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8"/>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29"/>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0"/>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1"/>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2"/>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3"/>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4"/>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5"/>
        <a:stretch>
          <a:fillRect/>
        </a:stretch>
      </xdr:blipFill>
      <xdr:spPr>
        <a:xfrm>
          <a:off x="1069439" y="398544528"/>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6"/>
        <a:stretch>
          <a:fillRect/>
        </a:stretch>
      </xdr:blipFill>
      <xdr:spPr>
        <a:xfrm>
          <a:off x="1026483" y="367541375"/>
          <a:ext cx="565933" cy="594920"/>
        </a:xfrm>
        <a:prstGeom prst="rect">
          <a:avLst/>
        </a:prstGeom>
      </xdr:spPr>
    </xdr:pic>
    <xdr:clientData/>
  </xdr:twoCellAnchor>
  <xdr:twoCellAnchor editAs="oneCell">
    <xdr:from>
      <xdr:col>0</xdr:col>
      <xdr:colOff>800100</xdr:colOff>
      <xdr:row>634</xdr:row>
      <xdr:rowOff>215900</xdr:rowOff>
    </xdr:from>
    <xdr:to>
      <xdr:col>2</xdr:col>
      <xdr:colOff>12700</xdr:colOff>
      <xdr:row>665</xdr:row>
      <xdr:rowOff>508002</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792</xdr:row>
      <xdr:rowOff>19801</xdr:rowOff>
    </xdr:from>
    <xdr:to>
      <xdr:col>1</xdr:col>
      <xdr:colOff>655485</xdr:colOff>
      <xdr:row>793</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7"/>
        <a:stretch>
          <a:fillRect/>
        </a:stretch>
      </xdr:blipFill>
      <xdr:spPr>
        <a:xfrm>
          <a:off x="1106129" y="516691306"/>
          <a:ext cx="505270" cy="631587"/>
        </a:xfrm>
        <a:prstGeom prst="rect">
          <a:avLst/>
        </a:prstGeom>
      </xdr:spPr>
    </xdr:pic>
    <xdr:clientData/>
  </xdr:twoCellAnchor>
  <xdr:twoCellAnchor>
    <xdr:from>
      <xdr:col>1</xdr:col>
      <xdr:colOff>150215</xdr:colOff>
      <xdr:row>785</xdr:row>
      <xdr:rowOff>1</xdr:rowOff>
    </xdr:from>
    <xdr:to>
      <xdr:col>1</xdr:col>
      <xdr:colOff>600860</xdr:colOff>
      <xdr:row>786</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8"/>
        <a:stretch>
          <a:fillRect/>
        </a:stretch>
      </xdr:blipFill>
      <xdr:spPr>
        <a:xfrm>
          <a:off x="1106129" y="512178711"/>
          <a:ext cx="450645" cy="655008"/>
        </a:xfrm>
        <a:prstGeom prst="rect">
          <a:avLst/>
        </a:prstGeom>
      </xdr:spPr>
    </xdr:pic>
    <xdr:clientData/>
  </xdr:twoCellAnchor>
  <xdr:twoCellAnchor>
    <xdr:from>
      <xdr:col>1</xdr:col>
      <xdr:colOff>175173</xdr:colOff>
      <xdr:row>793</xdr:row>
      <xdr:rowOff>72365</xdr:rowOff>
    </xdr:from>
    <xdr:to>
      <xdr:col>1</xdr:col>
      <xdr:colOff>627701</xdr:colOff>
      <xdr:row>793</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39"/>
        <a:stretch>
          <a:fillRect/>
        </a:stretch>
      </xdr:blipFill>
      <xdr:spPr>
        <a:xfrm>
          <a:off x="1127673" y="567513887"/>
          <a:ext cx="452528" cy="600513"/>
        </a:xfrm>
        <a:prstGeom prst="rect">
          <a:avLst/>
        </a:prstGeom>
      </xdr:spPr>
    </xdr:pic>
    <xdr:clientData/>
  </xdr:twoCellAnchor>
  <xdr:twoCellAnchor>
    <xdr:from>
      <xdr:col>1</xdr:col>
      <xdr:colOff>168741</xdr:colOff>
      <xdr:row>794</xdr:row>
      <xdr:rowOff>72978</xdr:rowOff>
    </xdr:from>
    <xdr:to>
      <xdr:col>1</xdr:col>
      <xdr:colOff>621269</xdr:colOff>
      <xdr:row>794</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39"/>
        <a:stretch>
          <a:fillRect/>
        </a:stretch>
      </xdr:blipFill>
      <xdr:spPr>
        <a:xfrm>
          <a:off x="1121241" y="568218521"/>
          <a:ext cx="452528" cy="600513"/>
        </a:xfrm>
        <a:prstGeom prst="rect">
          <a:avLst/>
        </a:prstGeom>
      </xdr:spPr>
    </xdr:pic>
    <xdr:clientData/>
  </xdr:twoCellAnchor>
  <xdr:twoCellAnchor>
    <xdr:from>
      <xdr:col>1</xdr:col>
      <xdr:colOff>107106</xdr:colOff>
      <xdr:row>787</xdr:row>
      <xdr:rowOff>50293</xdr:rowOff>
    </xdr:from>
    <xdr:to>
      <xdr:col>1</xdr:col>
      <xdr:colOff>568391</xdr:colOff>
      <xdr:row>787</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0"/>
        <a:stretch>
          <a:fillRect/>
        </a:stretch>
      </xdr:blipFill>
      <xdr:spPr>
        <a:xfrm>
          <a:off x="1059606" y="563267684"/>
          <a:ext cx="461285" cy="625416"/>
        </a:xfrm>
        <a:prstGeom prst="rect">
          <a:avLst/>
        </a:prstGeom>
      </xdr:spPr>
    </xdr:pic>
    <xdr:clientData/>
  </xdr:twoCellAnchor>
  <xdr:twoCellAnchor>
    <xdr:from>
      <xdr:col>1</xdr:col>
      <xdr:colOff>155427</xdr:colOff>
      <xdr:row>788</xdr:row>
      <xdr:rowOff>69634</xdr:rowOff>
    </xdr:from>
    <xdr:to>
      <xdr:col>1</xdr:col>
      <xdr:colOff>663222</xdr:colOff>
      <xdr:row>788</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1"/>
        <a:stretch>
          <a:fillRect/>
        </a:stretch>
      </xdr:blipFill>
      <xdr:spPr>
        <a:xfrm>
          <a:off x="1107927" y="563991047"/>
          <a:ext cx="507795" cy="590970"/>
        </a:xfrm>
        <a:prstGeom prst="rect">
          <a:avLst/>
        </a:prstGeom>
      </xdr:spPr>
    </xdr:pic>
    <xdr:clientData/>
  </xdr:twoCellAnchor>
  <xdr:twoCellAnchor>
    <xdr:from>
      <xdr:col>1</xdr:col>
      <xdr:colOff>155221</xdr:colOff>
      <xdr:row>789</xdr:row>
      <xdr:rowOff>28221</xdr:rowOff>
    </xdr:from>
    <xdr:to>
      <xdr:col>1</xdr:col>
      <xdr:colOff>620887</xdr:colOff>
      <xdr:row>789</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2"/>
        <a:stretch>
          <a:fillRect/>
        </a:stretch>
      </xdr:blipFill>
      <xdr:spPr>
        <a:xfrm>
          <a:off x="1114777" y="509298221"/>
          <a:ext cx="465666" cy="592667"/>
        </a:xfrm>
        <a:prstGeom prst="rect">
          <a:avLst/>
        </a:prstGeom>
      </xdr:spPr>
    </xdr:pic>
    <xdr:clientData/>
  </xdr:twoCellAnchor>
  <xdr:twoCellAnchor>
    <xdr:from>
      <xdr:col>1</xdr:col>
      <xdr:colOff>159926</xdr:colOff>
      <xdr:row>790</xdr:row>
      <xdr:rowOff>83438</xdr:rowOff>
    </xdr:from>
    <xdr:to>
      <xdr:col>1</xdr:col>
      <xdr:colOff>663222</xdr:colOff>
      <xdr:row>790</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3"/>
        <a:stretch>
          <a:fillRect/>
        </a:stretch>
      </xdr:blipFill>
      <xdr:spPr>
        <a:xfrm>
          <a:off x="1112426" y="565412895"/>
          <a:ext cx="503296" cy="592667"/>
        </a:xfrm>
        <a:prstGeom prst="rect">
          <a:avLst/>
        </a:prstGeom>
      </xdr:spPr>
    </xdr:pic>
    <xdr:clientData/>
  </xdr:twoCellAnchor>
  <xdr:twoCellAnchor>
    <xdr:from>
      <xdr:col>1</xdr:col>
      <xdr:colOff>220133</xdr:colOff>
      <xdr:row>808</xdr:row>
      <xdr:rowOff>33866</xdr:rowOff>
    </xdr:from>
    <xdr:to>
      <xdr:col>1</xdr:col>
      <xdr:colOff>694266</xdr:colOff>
      <xdr:row>808</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4"/>
        <a:stretch>
          <a:fillRect/>
        </a:stretch>
      </xdr:blipFill>
      <xdr:spPr>
        <a:xfrm>
          <a:off x="1168400" y="527676533"/>
          <a:ext cx="474133" cy="608127"/>
        </a:xfrm>
        <a:prstGeom prst="rect">
          <a:avLst/>
        </a:prstGeom>
      </xdr:spPr>
    </xdr:pic>
    <xdr:clientData/>
  </xdr:twoCellAnchor>
  <xdr:twoCellAnchor>
    <xdr:from>
      <xdr:col>1</xdr:col>
      <xdr:colOff>186267</xdr:colOff>
      <xdr:row>809</xdr:row>
      <xdr:rowOff>16933</xdr:rowOff>
    </xdr:from>
    <xdr:to>
      <xdr:col>1</xdr:col>
      <xdr:colOff>660400</xdr:colOff>
      <xdr:row>810</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5"/>
        <a:stretch>
          <a:fillRect/>
        </a:stretch>
      </xdr:blipFill>
      <xdr:spPr>
        <a:xfrm>
          <a:off x="1134534" y="528303066"/>
          <a:ext cx="474133" cy="646545"/>
        </a:xfrm>
        <a:prstGeom prst="rect">
          <a:avLst/>
        </a:prstGeom>
      </xdr:spPr>
    </xdr:pic>
    <xdr:clientData/>
  </xdr:twoCellAnchor>
  <xdr:twoCellAnchor>
    <xdr:from>
      <xdr:col>1</xdr:col>
      <xdr:colOff>135464</xdr:colOff>
      <xdr:row>810</xdr:row>
      <xdr:rowOff>0</xdr:rowOff>
    </xdr:from>
    <xdr:to>
      <xdr:col>1</xdr:col>
      <xdr:colOff>609597</xdr:colOff>
      <xdr:row>811</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5"/>
        <a:stretch>
          <a:fillRect/>
        </a:stretch>
      </xdr:blipFill>
      <xdr:spPr>
        <a:xfrm>
          <a:off x="1083731" y="528929600"/>
          <a:ext cx="474133" cy="646545"/>
        </a:xfrm>
        <a:prstGeom prst="rect">
          <a:avLst/>
        </a:prstGeom>
      </xdr:spPr>
    </xdr:pic>
    <xdr:clientData/>
  </xdr:twoCellAnchor>
  <xdr:twoCellAnchor>
    <xdr:from>
      <xdr:col>1</xdr:col>
      <xdr:colOff>135464</xdr:colOff>
      <xdr:row>811</xdr:row>
      <xdr:rowOff>0</xdr:rowOff>
    </xdr:from>
    <xdr:to>
      <xdr:col>1</xdr:col>
      <xdr:colOff>609597</xdr:colOff>
      <xdr:row>812</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5"/>
        <a:stretch>
          <a:fillRect/>
        </a:stretch>
      </xdr:blipFill>
      <xdr:spPr>
        <a:xfrm>
          <a:off x="1083731" y="529573067"/>
          <a:ext cx="474133" cy="646545"/>
        </a:xfrm>
        <a:prstGeom prst="rect">
          <a:avLst/>
        </a:prstGeom>
      </xdr:spPr>
    </xdr:pic>
    <xdr:clientData/>
  </xdr:twoCellAnchor>
  <xdr:twoCellAnchor>
    <xdr:from>
      <xdr:col>1</xdr:col>
      <xdr:colOff>101600</xdr:colOff>
      <xdr:row>812</xdr:row>
      <xdr:rowOff>16933</xdr:rowOff>
    </xdr:from>
    <xdr:to>
      <xdr:col>1</xdr:col>
      <xdr:colOff>643466</xdr:colOff>
      <xdr:row>813</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6"/>
        <a:stretch>
          <a:fillRect/>
        </a:stretch>
      </xdr:blipFill>
      <xdr:spPr>
        <a:xfrm>
          <a:off x="1049867" y="530233466"/>
          <a:ext cx="541866" cy="632177"/>
        </a:xfrm>
        <a:prstGeom prst="rect">
          <a:avLst/>
        </a:prstGeom>
      </xdr:spPr>
    </xdr:pic>
    <xdr:clientData/>
  </xdr:twoCellAnchor>
  <xdr:twoCellAnchor>
    <xdr:from>
      <xdr:col>1</xdr:col>
      <xdr:colOff>118533</xdr:colOff>
      <xdr:row>812</xdr:row>
      <xdr:rowOff>643466</xdr:rowOff>
    </xdr:from>
    <xdr:to>
      <xdr:col>1</xdr:col>
      <xdr:colOff>660399</xdr:colOff>
      <xdr:row>813</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6"/>
        <a:stretch>
          <a:fillRect/>
        </a:stretch>
      </xdr:blipFill>
      <xdr:spPr>
        <a:xfrm>
          <a:off x="1066800" y="530859999"/>
          <a:ext cx="541866" cy="632177"/>
        </a:xfrm>
        <a:prstGeom prst="rect">
          <a:avLst/>
        </a:prstGeom>
      </xdr:spPr>
    </xdr:pic>
    <xdr:clientData/>
  </xdr:twoCellAnchor>
  <xdr:twoCellAnchor>
    <xdr:from>
      <xdr:col>1</xdr:col>
      <xdr:colOff>118533</xdr:colOff>
      <xdr:row>814</xdr:row>
      <xdr:rowOff>21165</xdr:rowOff>
    </xdr:from>
    <xdr:to>
      <xdr:col>1</xdr:col>
      <xdr:colOff>626533</xdr:colOff>
      <xdr:row>814</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6"/>
        <a:stretch>
          <a:fillRect/>
        </a:stretch>
      </xdr:blipFill>
      <xdr:spPr>
        <a:xfrm>
          <a:off x="1066800" y="531524632"/>
          <a:ext cx="508000" cy="616479"/>
        </a:xfrm>
        <a:prstGeom prst="rect">
          <a:avLst/>
        </a:prstGeom>
      </xdr:spPr>
    </xdr:pic>
    <xdr:clientData/>
  </xdr:twoCellAnchor>
  <xdr:twoCellAnchor>
    <xdr:from>
      <xdr:col>1</xdr:col>
      <xdr:colOff>169334</xdr:colOff>
      <xdr:row>815</xdr:row>
      <xdr:rowOff>33867</xdr:rowOff>
    </xdr:from>
    <xdr:to>
      <xdr:col>1</xdr:col>
      <xdr:colOff>597123</xdr:colOff>
      <xdr:row>816</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7"/>
        <a:stretch>
          <a:fillRect/>
        </a:stretch>
      </xdr:blipFill>
      <xdr:spPr>
        <a:xfrm>
          <a:off x="1117601" y="532180800"/>
          <a:ext cx="427789" cy="609600"/>
        </a:xfrm>
        <a:prstGeom prst="rect">
          <a:avLst/>
        </a:prstGeom>
      </xdr:spPr>
    </xdr:pic>
    <xdr:clientData/>
  </xdr:twoCellAnchor>
  <xdr:twoCellAnchor>
    <xdr:from>
      <xdr:col>1</xdr:col>
      <xdr:colOff>203201</xdr:colOff>
      <xdr:row>816</xdr:row>
      <xdr:rowOff>16933</xdr:rowOff>
    </xdr:from>
    <xdr:to>
      <xdr:col>1</xdr:col>
      <xdr:colOff>630990</xdr:colOff>
      <xdr:row>816</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7"/>
        <a:stretch>
          <a:fillRect/>
        </a:stretch>
      </xdr:blipFill>
      <xdr:spPr>
        <a:xfrm>
          <a:off x="1151468" y="532807333"/>
          <a:ext cx="427789" cy="609600"/>
        </a:xfrm>
        <a:prstGeom prst="rect">
          <a:avLst/>
        </a:prstGeom>
      </xdr:spPr>
    </xdr:pic>
    <xdr:clientData/>
  </xdr:twoCellAnchor>
  <xdr:twoCellAnchor>
    <xdr:from>
      <xdr:col>1</xdr:col>
      <xdr:colOff>220132</xdr:colOff>
      <xdr:row>817</xdr:row>
      <xdr:rowOff>33867</xdr:rowOff>
    </xdr:from>
    <xdr:to>
      <xdr:col>1</xdr:col>
      <xdr:colOff>672077</xdr:colOff>
      <xdr:row>818</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48"/>
        <a:stretch>
          <a:fillRect/>
        </a:stretch>
      </xdr:blipFill>
      <xdr:spPr>
        <a:xfrm>
          <a:off x="1168399" y="533467734"/>
          <a:ext cx="451945" cy="609600"/>
        </a:xfrm>
        <a:prstGeom prst="rect">
          <a:avLst/>
        </a:prstGeom>
      </xdr:spPr>
    </xdr:pic>
    <xdr:clientData/>
  </xdr:twoCellAnchor>
  <xdr:twoCellAnchor>
    <xdr:from>
      <xdr:col>1</xdr:col>
      <xdr:colOff>220132</xdr:colOff>
      <xdr:row>818</xdr:row>
      <xdr:rowOff>16933</xdr:rowOff>
    </xdr:from>
    <xdr:to>
      <xdr:col>1</xdr:col>
      <xdr:colOff>672077</xdr:colOff>
      <xdr:row>818</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48"/>
        <a:stretch>
          <a:fillRect/>
        </a:stretch>
      </xdr:blipFill>
      <xdr:spPr>
        <a:xfrm>
          <a:off x="1168399" y="534094266"/>
          <a:ext cx="451945" cy="609600"/>
        </a:xfrm>
        <a:prstGeom prst="rect">
          <a:avLst/>
        </a:prstGeom>
      </xdr:spPr>
    </xdr:pic>
    <xdr:clientData/>
  </xdr:twoCellAnchor>
  <xdr:twoCellAnchor>
    <xdr:from>
      <xdr:col>1</xdr:col>
      <xdr:colOff>237065</xdr:colOff>
      <xdr:row>819</xdr:row>
      <xdr:rowOff>16933</xdr:rowOff>
    </xdr:from>
    <xdr:to>
      <xdr:col>1</xdr:col>
      <xdr:colOff>689010</xdr:colOff>
      <xdr:row>819</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48"/>
        <a:stretch>
          <a:fillRect/>
        </a:stretch>
      </xdr:blipFill>
      <xdr:spPr>
        <a:xfrm>
          <a:off x="1185332" y="534737733"/>
          <a:ext cx="451945" cy="609600"/>
        </a:xfrm>
        <a:prstGeom prst="rect">
          <a:avLst/>
        </a:prstGeom>
      </xdr:spPr>
    </xdr:pic>
    <xdr:clientData/>
  </xdr:twoCellAnchor>
  <xdr:twoCellAnchor>
    <xdr:from>
      <xdr:col>1</xdr:col>
      <xdr:colOff>203201</xdr:colOff>
      <xdr:row>820</xdr:row>
      <xdr:rowOff>16934</xdr:rowOff>
    </xdr:from>
    <xdr:to>
      <xdr:col>1</xdr:col>
      <xdr:colOff>660401</xdr:colOff>
      <xdr:row>820</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49"/>
        <a:stretch>
          <a:fillRect/>
        </a:stretch>
      </xdr:blipFill>
      <xdr:spPr>
        <a:xfrm>
          <a:off x="1151468" y="535381201"/>
          <a:ext cx="457200" cy="623454"/>
        </a:xfrm>
        <a:prstGeom prst="rect">
          <a:avLst/>
        </a:prstGeom>
      </xdr:spPr>
    </xdr:pic>
    <xdr:clientData/>
  </xdr:twoCellAnchor>
  <xdr:twoCellAnchor>
    <xdr:from>
      <xdr:col>1</xdr:col>
      <xdr:colOff>186266</xdr:colOff>
      <xdr:row>821</xdr:row>
      <xdr:rowOff>19690</xdr:rowOff>
    </xdr:from>
    <xdr:to>
      <xdr:col>1</xdr:col>
      <xdr:colOff>609600</xdr:colOff>
      <xdr:row>821</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0"/>
        <a:stretch>
          <a:fillRect/>
        </a:stretch>
      </xdr:blipFill>
      <xdr:spPr>
        <a:xfrm>
          <a:off x="1134533" y="536027423"/>
          <a:ext cx="423334" cy="600544"/>
        </a:xfrm>
        <a:prstGeom prst="rect">
          <a:avLst/>
        </a:prstGeom>
      </xdr:spPr>
    </xdr:pic>
    <xdr:clientData/>
  </xdr:twoCellAnchor>
  <xdr:twoCellAnchor>
    <xdr:from>
      <xdr:col>1</xdr:col>
      <xdr:colOff>203199</xdr:colOff>
      <xdr:row>822</xdr:row>
      <xdr:rowOff>36623</xdr:rowOff>
    </xdr:from>
    <xdr:to>
      <xdr:col>1</xdr:col>
      <xdr:colOff>626533</xdr:colOff>
      <xdr:row>822</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0"/>
        <a:stretch>
          <a:fillRect/>
        </a:stretch>
      </xdr:blipFill>
      <xdr:spPr>
        <a:xfrm>
          <a:off x="1151466" y="536687823"/>
          <a:ext cx="423334" cy="600544"/>
        </a:xfrm>
        <a:prstGeom prst="rect">
          <a:avLst/>
        </a:prstGeom>
      </xdr:spPr>
    </xdr:pic>
    <xdr:clientData/>
  </xdr:twoCellAnchor>
  <xdr:twoCellAnchor>
    <xdr:from>
      <xdr:col>1</xdr:col>
      <xdr:colOff>203199</xdr:colOff>
      <xdr:row>823</xdr:row>
      <xdr:rowOff>19689</xdr:rowOff>
    </xdr:from>
    <xdr:to>
      <xdr:col>1</xdr:col>
      <xdr:colOff>626533</xdr:colOff>
      <xdr:row>823</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0"/>
        <a:stretch>
          <a:fillRect/>
        </a:stretch>
      </xdr:blipFill>
      <xdr:spPr>
        <a:xfrm>
          <a:off x="1151466" y="537314356"/>
          <a:ext cx="423334" cy="600544"/>
        </a:xfrm>
        <a:prstGeom prst="rect">
          <a:avLst/>
        </a:prstGeom>
      </xdr:spPr>
    </xdr:pic>
    <xdr:clientData/>
  </xdr:twoCellAnchor>
  <xdr:twoCellAnchor>
    <xdr:from>
      <xdr:col>1</xdr:col>
      <xdr:colOff>220133</xdr:colOff>
      <xdr:row>824</xdr:row>
      <xdr:rowOff>30890</xdr:rowOff>
    </xdr:from>
    <xdr:to>
      <xdr:col>1</xdr:col>
      <xdr:colOff>648669</xdr:colOff>
      <xdr:row>824</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1"/>
        <a:stretch>
          <a:fillRect/>
        </a:stretch>
      </xdr:blipFill>
      <xdr:spPr>
        <a:xfrm>
          <a:off x="1176122" y="582870176"/>
          <a:ext cx="428536" cy="632022"/>
        </a:xfrm>
        <a:prstGeom prst="rect">
          <a:avLst/>
        </a:prstGeom>
      </xdr:spPr>
    </xdr:pic>
    <xdr:clientData/>
  </xdr:twoCellAnchor>
  <xdr:twoCellAnchor>
    <xdr:from>
      <xdr:col>1</xdr:col>
      <xdr:colOff>237066</xdr:colOff>
      <xdr:row>825</xdr:row>
      <xdr:rowOff>41868</xdr:rowOff>
    </xdr:from>
    <xdr:to>
      <xdr:col>1</xdr:col>
      <xdr:colOff>698722</xdr:colOff>
      <xdr:row>825</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1"/>
        <a:stretch>
          <a:fillRect/>
        </a:stretch>
      </xdr:blipFill>
      <xdr:spPr>
        <a:xfrm>
          <a:off x="1193055" y="583578956"/>
          <a:ext cx="461656" cy="626533"/>
        </a:xfrm>
        <a:prstGeom prst="rect">
          <a:avLst/>
        </a:prstGeom>
      </xdr:spPr>
    </xdr:pic>
    <xdr:clientData/>
  </xdr:twoCellAnchor>
  <xdr:twoCellAnchor>
    <xdr:from>
      <xdr:col>1</xdr:col>
      <xdr:colOff>272981</xdr:colOff>
      <xdr:row>826</xdr:row>
      <xdr:rowOff>33867</xdr:rowOff>
    </xdr:from>
    <xdr:to>
      <xdr:col>1</xdr:col>
      <xdr:colOff>730181</xdr:colOff>
      <xdr:row>827</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2"/>
        <a:stretch>
          <a:fillRect/>
        </a:stretch>
      </xdr:blipFill>
      <xdr:spPr>
        <a:xfrm>
          <a:off x="1228970" y="584268757"/>
          <a:ext cx="457200" cy="663936"/>
        </a:xfrm>
        <a:prstGeom prst="rect">
          <a:avLst/>
        </a:prstGeom>
      </xdr:spPr>
    </xdr:pic>
    <xdr:clientData/>
  </xdr:twoCellAnchor>
  <xdr:twoCellAnchor>
    <xdr:from>
      <xdr:col>1</xdr:col>
      <xdr:colOff>237067</xdr:colOff>
      <xdr:row>827</xdr:row>
      <xdr:rowOff>12934</xdr:rowOff>
    </xdr:from>
    <xdr:to>
      <xdr:col>1</xdr:col>
      <xdr:colOff>694267</xdr:colOff>
      <xdr:row>827</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2"/>
        <a:stretch>
          <a:fillRect/>
        </a:stretch>
      </xdr:blipFill>
      <xdr:spPr>
        <a:xfrm>
          <a:off x="1193056" y="584945626"/>
          <a:ext cx="457200" cy="663936"/>
        </a:xfrm>
        <a:prstGeom prst="rect">
          <a:avLst/>
        </a:prstGeom>
      </xdr:spPr>
    </xdr:pic>
    <xdr:clientData/>
  </xdr:twoCellAnchor>
  <xdr:twoCellAnchor>
    <xdr:from>
      <xdr:col>1</xdr:col>
      <xdr:colOff>247023</xdr:colOff>
      <xdr:row>828</xdr:row>
      <xdr:rowOff>22889</xdr:rowOff>
    </xdr:from>
    <xdr:to>
      <xdr:col>1</xdr:col>
      <xdr:colOff>704223</xdr:colOff>
      <xdr:row>828</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2"/>
        <a:stretch>
          <a:fillRect/>
        </a:stretch>
      </xdr:blipFill>
      <xdr:spPr>
        <a:xfrm>
          <a:off x="1203012" y="585653384"/>
          <a:ext cx="457200" cy="663935"/>
        </a:xfrm>
        <a:prstGeom prst="rect">
          <a:avLst/>
        </a:prstGeom>
      </xdr:spPr>
    </xdr:pic>
    <xdr:clientData/>
  </xdr:twoCellAnchor>
  <xdr:twoCellAnchor>
    <xdr:from>
      <xdr:col>1</xdr:col>
      <xdr:colOff>266933</xdr:colOff>
      <xdr:row>829</xdr:row>
      <xdr:rowOff>51824</xdr:rowOff>
    </xdr:from>
    <xdr:to>
      <xdr:col>1</xdr:col>
      <xdr:colOff>724133</xdr:colOff>
      <xdr:row>829</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2"/>
        <a:stretch>
          <a:fillRect/>
        </a:stretch>
      </xdr:blipFill>
      <xdr:spPr>
        <a:xfrm>
          <a:off x="1222922" y="586380121"/>
          <a:ext cx="457200" cy="609600"/>
        </a:xfrm>
        <a:prstGeom prst="rect">
          <a:avLst/>
        </a:prstGeom>
      </xdr:spPr>
    </xdr:pic>
    <xdr:clientData/>
  </xdr:twoCellAnchor>
  <xdr:twoCellAnchor>
    <xdr:from>
      <xdr:col>1</xdr:col>
      <xdr:colOff>203199</xdr:colOff>
      <xdr:row>830</xdr:row>
      <xdr:rowOff>16934</xdr:rowOff>
    </xdr:from>
    <xdr:to>
      <xdr:col>1</xdr:col>
      <xdr:colOff>660400</xdr:colOff>
      <xdr:row>831</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3"/>
        <a:stretch>
          <a:fillRect/>
        </a:stretch>
      </xdr:blipFill>
      <xdr:spPr>
        <a:xfrm>
          <a:off x="1151466" y="541815867"/>
          <a:ext cx="457201" cy="627323"/>
        </a:xfrm>
        <a:prstGeom prst="rect">
          <a:avLst/>
        </a:prstGeom>
      </xdr:spPr>
    </xdr:pic>
    <xdr:clientData/>
  </xdr:twoCellAnchor>
  <xdr:twoCellAnchor>
    <xdr:from>
      <xdr:col>1</xdr:col>
      <xdr:colOff>203200</xdr:colOff>
      <xdr:row>831</xdr:row>
      <xdr:rowOff>33866</xdr:rowOff>
    </xdr:from>
    <xdr:to>
      <xdr:col>1</xdr:col>
      <xdr:colOff>660401</xdr:colOff>
      <xdr:row>832</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3"/>
        <a:stretch>
          <a:fillRect/>
        </a:stretch>
      </xdr:blipFill>
      <xdr:spPr>
        <a:xfrm>
          <a:off x="1151467" y="542476266"/>
          <a:ext cx="457201" cy="627323"/>
        </a:xfrm>
        <a:prstGeom prst="rect">
          <a:avLst/>
        </a:prstGeom>
      </xdr:spPr>
    </xdr:pic>
    <xdr:clientData/>
  </xdr:twoCellAnchor>
  <xdr:twoCellAnchor>
    <xdr:from>
      <xdr:col>1</xdr:col>
      <xdr:colOff>169334</xdr:colOff>
      <xdr:row>832</xdr:row>
      <xdr:rowOff>50800</xdr:rowOff>
    </xdr:from>
    <xdr:to>
      <xdr:col>1</xdr:col>
      <xdr:colOff>626534</xdr:colOff>
      <xdr:row>833</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4"/>
        <a:stretch>
          <a:fillRect/>
        </a:stretch>
      </xdr:blipFill>
      <xdr:spPr>
        <a:xfrm>
          <a:off x="1117601" y="543136667"/>
          <a:ext cx="457200" cy="595423"/>
        </a:xfrm>
        <a:prstGeom prst="rect">
          <a:avLst/>
        </a:prstGeom>
      </xdr:spPr>
    </xdr:pic>
    <xdr:clientData/>
  </xdr:twoCellAnchor>
  <xdr:twoCellAnchor>
    <xdr:from>
      <xdr:col>1</xdr:col>
      <xdr:colOff>169334</xdr:colOff>
      <xdr:row>833</xdr:row>
      <xdr:rowOff>33867</xdr:rowOff>
    </xdr:from>
    <xdr:to>
      <xdr:col>1</xdr:col>
      <xdr:colOff>626534</xdr:colOff>
      <xdr:row>833</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4"/>
        <a:stretch>
          <a:fillRect/>
        </a:stretch>
      </xdr:blipFill>
      <xdr:spPr>
        <a:xfrm>
          <a:off x="1117601" y="543763200"/>
          <a:ext cx="457200" cy="595423"/>
        </a:xfrm>
        <a:prstGeom prst="rect">
          <a:avLst/>
        </a:prstGeom>
      </xdr:spPr>
    </xdr:pic>
    <xdr:clientData/>
  </xdr:twoCellAnchor>
  <xdr:twoCellAnchor>
    <xdr:from>
      <xdr:col>1</xdr:col>
      <xdr:colOff>186267</xdr:colOff>
      <xdr:row>834</xdr:row>
      <xdr:rowOff>35031</xdr:rowOff>
    </xdr:from>
    <xdr:to>
      <xdr:col>1</xdr:col>
      <xdr:colOff>659961</xdr:colOff>
      <xdr:row>834</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5"/>
        <a:stretch>
          <a:fillRect/>
        </a:stretch>
      </xdr:blipFill>
      <xdr:spPr>
        <a:xfrm>
          <a:off x="1140789" y="583005477"/>
          <a:ext cx="473694" cy="602711"/>
        </a:xfrm>
        <a:prstGeom prst="rect">
          <a:avLst/>
        </a:prstGeom>
      </xdr:spPr>
    </xdr:pic>
    <xdr:clientData/>
  </xdr:twoCellAnchor>
  <xdr:twoCellAnchor>
    <xdr:from>
      <xdr:col>1</xdr:col>
      <xdr:colOff>186266</xdr:colOff>
      <xdr:row>835</xdr:row>
      <xdr:rowOff>56696</xdr:rowOff>
    </xdr:from>
    <xdr:to>
      <xdr:col>1</xdr:col>
      <xdr:colOff>623661</xdr:colOff>
      <xdr:row>835</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5"/>
        <a:stretch>
          <a:fillRect/>
        </a:stretch>
      </xdr:blipFill>
      <xdr:spPr>
        <a:xfrm>
          <a:off x="1138766" y="595006339"/>
          <a:ext cx="437395" cy="614606"/>
        </a:xfrm>
        <a:prstGeom prst="rect">
          <a:avLst/>
        </a:prstGeom>
      </xdr:spPr>
    </xdr:pic>
    <xdr:clientData/>
  </xdr:twoCellAnchor>
  <xdr:twoCellAnchor>
    <xdr:from>
      <xdr:col>1</xdr:col>
      <xdr:colOff>182966</xdr:colOff>
      <xdr:row>837</xdr:row>
      <xdr:rowOff>21525</xdr:rowOff>
    </xdr:from>
    <xdr:to>
      <xdr:col>1</xdr:col>
      <xdr:colOff>656525</xdr:colOff>
      <xdr:row>838</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6"/>
        <a:stretch>
          <a:fillRect/>
        </a:stretch>
      </xdr:blipFill>
      <xdr:spPr>
        <a:xfrm>
          <a:off x="1140847" y="539136525"/>
          <a:ext cx="473559" cy="620732"/>
        </a:xfrm>
        <a:prstGeom prst="rect">
          <a:avLst/>
        </a:prstGeom>
      </xdr:spPr>
    </xdr:pic>
    <xdr:clientData/>
  </xdr:twoCellAnchor>
  <xdr:twoCellAnchor>
    <xdr:from>
      <xdr:col>1</xdr:col>
      <xdr:colOff>182966</xdr:colOff>
      <xdr:row>838</xdr:row>
      <xdr:rowOff>21524</xdr:rowOff>
    </xdr:from>
    <xdr:to>
      <xdr:col>1</xdr:col>
      <xdr:colOff>635000</xdr:colOff>
      <xdr:row>838</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7"/>
        <a:stretch>
          <a:fillRect/>
        </a:stretch>
      </xdr:blipFill>
      <xdr:spPr>
        <a:xfrm>
          <a:off x="1140847" y="539771524"/>
          <a:ext cx="452034" cy="586683"/>
        </a:xfrm>
        <a:prstGeom prst="rect">
          <a:avLst/>
        </a:prstGeom>
      </xdr:spPr>
    </xdr:pic>
    <xdr:clientData/>
  </xdr:twoCellAnchor>
  <xdr:twoCellAnchor>
    <xdr:from>
      <xdr:col>1</xdr:col>
      <xdr:colOff>150679</xdr:colOff>
      <xdr:row>839</xdr:row>
      <xdr:rowOff>43052</xdr:rowOff>
    </xdr:from>
    <xdr:to>
      <xdr:col>1</xdr:col>
      <xdr:colOff>602713</xdr:colOff>
      <xdr:row>839</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7"/>
        <a:stretch>
          <a:fillRect/>
        </a:stretch>
      </xdr:blipFill>
      <xdr:spPr>
        <a:xfrm>
          <a:off x="1108560" y="540428052"/>
          <a:ext cx="452034" cy="586683"/>
        </a:xfrm>
        <a:prstGeom prst="rect">
          <a:avLst/>
        </a:prstGeom>
      </xdr:spPr>
    </xdr:pic>
    <xdr:clientData/>
  </xdr:twoCellAnchor>
  <xdr:twoCellAnchor>
    <xdr:from>
      <xdr:col>1</xdr:col>
      <xdr:colOff>209340</xdr:colOff>
      <xdr:row>841</xdr:row>
      <xdr:rowOff>27912</xdr:rowOff>
    </xdr:from>
    <xdr:to>
      <xdr:col>1</xdr:col>
      <xdr:colOff>719744</xdr:colOff>
      <xdr:row>841</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58"/>
        <a:stretch>
          <a:fillRect/>
        </a:stretch>
      </xdr:blipFill>
      <xdr:spPr>
        <a:xfrm>
          <a:off x="1163862" y="587868039"/>
          <a:ext cx="510404" cy="651579"/>
        </a:xfrm>
        <a:prstGeom prst="rect">
          <a:avLst/>
        </a:prstGeom>
      </xdr:spPr>
    </xdr:pic>
    <xdr:clientData/>
  </xdr:twoCellAnchor>
  <xdr:twoCellAnchor>
    <xdr:from>
      <xdr:col>1</xdr:col>
      <xdr:colOff>209340</xdr:colOff>
      <xdr:row>842</xdr:row>
      <xdr:rowOff>27912</xdr:rowOff>
    </xdr:from>
    <xdr:to>
      <xdr:col>1</xdr:col>
      <xdr:colOff>707070</xdr:colOff>
      <xdr:row>842</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58"/>
        <a:stretch>
          <a:fillRect/>
        </a:stretch>
      </xdr:blipFill>
      <xdr:spPr>
        <a:xfrm>
          <a:off x="1163862" y="588563708"/>
          <a:ext cx="497730" cy="635400"/>
        </a:xfrm>
        <a:prstGeom prst="rect">
          <a:avLst/>
        </a:prstGeom>
      </xdr:spPr>
    </xdr:pic>
    <xdr:clientData/>
  </xdr:twoCellAnchor>
  <xdr:twoCellAnchor>
    <xdr:from>
      <xdr:col>1</xdr:col>
      <xdr:colOff>266715</xdr:colOff>
      <xdr:row>844</xdr:row>
      <xdr:rowOff>79084</xdr:rowOff>
    </xdr:from>
    <xdr:to>
      <xdr:col>1</xdr:col>
      <xdr:colOff>721490</xdr:colOff>
      <xdr:row>844</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59"/>
        <a:stretch>
          <a:fillRect/>
        </a:stretch>
      </xdr:blipFill>
      <xdr:spPr>
        <a:xfrm>
          <a:off x="1221929" y="594916691"/>
          <a:ext cx="454775" cy="586154"/>
        </a:xfrm>
        <a:prstGeom prst="rect">
          <a:avLst/>
        </a:prstGeom>
      </xdr:spPr>
    </xdr:pic>
    <xdr:clientData/>
  </xdr:twoCellAnchor>
  <xdr:twoCellAnchor>
    <xdr:from>
      <xdr:col>1</xdr:col>
      <xdr:colOff>251208</xdr:colOff>
      <xdr:row>845</xdr:row>
      <xdr:rowOff>64547</xdr:rowOff>
    </xdr:from>
    <xdr:to>
      <xdr:col>1</xdr:col>
      <xdr:colOff>683845</xdr:colOff>
      <xdr:row>845</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0"/>
        <a:stretch>
          <a:fillRect/>
        </a:stretch>
      </xdr:blipFill>
      <xdr:spPr>
        <a:xfrm>
          <a:off x="1203708" y="9907047"/>
          <a:ext cx="432637" cy="586463"/>
        </a:xfrm>
        <a:prstGeom prst="rect">
          <a:avLst/>
        </a:prstGeom>
      </xdr:spPr>
    </xdr:pic>
    <xdr:clientData/>
  </xdr:twoCellAnchor>
  <xdr:twoCellAnchor>
    <xdr:from>
      <xdr:col>1</xdr:col>
      <xdr:colOff>223296</xdr:colOff>
      <xdr:row>846</xdr:row>
      <xdr:rowOff>13956</xdr:rowOff>
    </xdr:from>
    <xdr:to>
      <xdr:col>1</xdr:col>
      <xdr:colOff>727707</xdr:colOff>
      <xdr:row>846</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1"/>
        <a:stretch>
          <a:fillRect/>
        </a:stretch>
      </xdr:blipFill>
      <xdr:spPr>
        <a:xfrm>
          <a:off x="1172307" y="551473077"/>
          <a:ext cx="504411" cy="614066"/>
        </a:xfrm>
        <a:prstGeom prst="rect">
          <a:avLst/>
        </a:prstGeom>
      </xdr:spPr>
    </xdr:pic>
    <xdr:clientData/>
  </xdr:twoCellAnchor>
  <xdr:twoCellAnchor>
    <xdr:from>
      <xdr:col>1</xdr:col>
      <xdr:colOff>237252</xdr:colOff>
      <xdr:row>847</xdr:row>
      <xdr:rowOff>41868</xdr:rowOff>
    </xdr:from>
    <xdr:to>
      <xdr:col>1</xdr:col>
      <xdr:colOff>669890</xdr:colOff>
      <xdr:row>848</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2"/>
        <a:stretch>
          <a:fillRect/>
        </a:stretch>
      </xdr:blipFill>
      <xdr:spPr>
        <a:xfrm>
          <a:off x="1186263" y="552142967"/>
          <a:ext cx="432638" cy="619459"/>
        </a:xfrm>
        <a:prstGeom prst="rect">
          <a:avLst/>
        </a:prstGeom>
      </xdr:spPr>
    </xdr:pic>
    <xdr:clientData/>
  </xdr:twoCellAnchor>
  <xdr:twoCellAnchor>
    <xdr:from>
      <xdr:col>1</xdr:col>
      <xdr:colOff>250091</xdr:colOff>
      <xdr:row>848</xdr:row>
      <xdr:rowOff>47272</xdr:rowOff>
    </xdr:from>
    <xdr:to>
      <xdr:col>1</xdr:col>
      <xdr:colOff>640725</xdr:colOff>
      <xdr:row>848</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2"/>
        <a:stretch>
          <a:fillRect/>
        </a:stretch>
      </xdr:blipFill>
      <xdr:spPr>
        <a:xfrm>
          <a:off x="1202591" y="606209989"/>
          <a:ext cx="390634" cy="615336"/>
        </a:xfrm>
        <a:prstGeom prst="rect">
          <a:avLst/>
        </a:prstGeom>
      </xdr:spPr>
    </xdr:pic>
    <xdr:clientData/>
  </xdr:twoCellAnchor>
  <xdr:twoCellAnchor>
    <xdr:from>
      <xdr:col>1</xdr:col>
      <xdr:colOff>279121</xdr:colOff>
      <xdr:row>849</xdr:row>
      <xdr:rowOff>13956</xdr:rowOff>
    </xdr:from>
    <xdr:to>
      <xdr:col>1</xdr:col>
      <xdr:colOff>686448</xdr:colOff>
      <xdr:row>849</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3"/>
        <a:stretch>
          <a:fillRect/>
        </a:stretch>
      </xdr:blipFill>
      <xdr:spPr>
        <a:xfrm>
          <a:off x="1228132" y="553399011"/>
          <a:ext cx="407327" cy="586154"/>
        </a:xfrm>
        <a:prstGeom prst="rect">
          <a:avLst/>
        </a:prstGeom>
      </xdr:spPr>
    </xdr:pic>
    <xdr:clientData/>
  </xdr:twoCellAnchor>
  <xdr:twoCellAnchor>
    <xdr:from>
      <xdr:col>1</xdr:col>
      <xdr:colOff>305916</xdr:colOff>
      <xdr:row>850</xdr:row>
      <xdr:rowOff>12840</xdr:rowOff>
    </xdr:from>
    <xdr:to>
      <xdr:col>1</xdr:col>
      <xdr:colOff>713243</xdr:colOff>
      <xdr:row>850</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3"/>
        <a:stretch>
          <a:fillRect/>
        </a:stretch>
      </xdr:blipFill>
      <xdr:spPr>
        <a:xfrm>
          <a:off x="1254927" y="554039873"/>
          <a:ext cx="407327" cy="586154"/>
        </a:xfrm>
        <a:prstGeom prst="rect">
          <a:avLst/>
        </a:prstGeom>
      </xdr:spPr>
    </xdr:pic>
    <xdr:clientData/>
  </xdr:twoCellAnchor>
  <xdr:twoCellAnchor>
    <xdr:from>
      <xdr:col>1</xdr:col>
      <xdr:colOff>279121</xdr:colOff>
      <xdr:row>851</xdr:row>
      <xdr:rowOff>27912</xdr:rowOff>
    </xdr:from>
    <xdr:to>
      <xdr:col>1</xdr:col>
      <xdr:colOff>725714</xdr:colOff>
      <xdr:row>851</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4"/>
        <a:stretch>
          <a:fillRect/>
        </a:stretch>
      </xdr:blipFill>
      <xdr:spPr>
        <a:xfrm>
          <a:off x="1228132" y="554696923"/>
          <a:ext cx="446593" cy="605382"/>
        </a:xfrm>
        <a:prstGeom prst="rect">
          <a:avLst/>
        </a:prstGeom>
      </xdr:spPr>
    </xdr:pic>
    <xdr:clientData/>
  </xdr:twoCellAnchor>
  <xdr:twoCellAnchor>
    <xdr:from>
      <xdr:col>1</xdr:col>
      <xdr:colOff>251209</xdr:colOff>
      <xdr:row>852</xdr:row>
      <xdr:rowOff>42496</xdr:rowOff>
    </xdr:from>
    <xdr:to>
      <xdr:col>1</xdr:col>
      <xdr:colOff>697802</xdr:colOff>
      <xdr:row>852</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4"/>
        <a:stretch>
          <a:fillRect/>
        </a:stretch>
      </xdr:blipFill>
      <xdr:spPr>
        <a:xfrm>
          <a:off x="1207276" y="601366092"/>
          <a:ext cx="446593" cy="605382"/>
        </a:xfrm>
        <a:prstGeom prst="rect">
          <a:avLst/>
        </a:prstGeom>
      </xdr:spPr>
    </xdr:pic>
    <xdr:clientData/>
  </xdr:twoCellAnchor>
  <xdr:twoCellAnchor>
    <xdr:from>
      <xdr:col>1</xdr:col>
      <xdr:colOff>194140</xdr:colOff>
      <xdr:row>843</xdr:row>
      <xdr:rowOff>32563</xdr:rowOff>
    </xdr:from>
    <xdr:to>
      <xdr:col>1</xdr:col>
      <xdr:colOff>693579</xdr:colOff>
      <xdr:row>843</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59"/>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6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6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6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2"/>
        <a:stretch>
          <a:fillRect/>
        </a:stretch>
      </xdr:blipFill>
      <xdr:spPr>
        <a:xfrm>
          <a:off x="1084386" y="435443923"/>
          <a:ext cx="511098" cy="644770"/>
        </a:xfrm>
        <a:prstGeom prst="rect">
          <a:avLst/>
        </a:prstGeom>
      </xdr:spPr>
    </xdr:pic>
    <xdr:clientData/>
  </xdr:twoCellAnchor>
  <xdr:twoCellAnchor>
    <xdr:from>
      <xdr:col>1</xdr:col>
      <xdr:colOff>136768</xdr:colOff>
      <xdr:row>627</xdr:row>
      <xdr:rowOff>19539</xdr:rowOff>
    </xdr:from>
    <xdr:to>
      <xdr:col>1</xdr:col>
      <xdr:colOff>576384</xdr:colOff>
      <xdr:row>628</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3"/>
        <a:stretch>
          <a:fillRect/>
        </a:stretch>
      </xdr:blipFill>
      <xdr:spPr>
        <a:xfrm>
          <a:off x="1094153" y="441745077"/>
          <a:ext cx="439616" cy="668092"/>
        </a:xfrm>
        <a:prstGeom prst="rect">
          <a:avLst/>
        </a:prstGeom>
      </xdr:spPr>
    </xdr:pic>
    <xdr:clientData/>
  </xdr:twoCellAnchor>
  <xdr:twoCellAnchor>
    <xdr:from>
      <xdr:col>1</xdr:col>
      <xdr:colOff>136769</xdr:colOff>
      <xdr:row>630</xdr:row>
      <xdr:rowOff>0</xdr:rowOff>
    </xdr:from>
    <xdr:to>
      <xdr:col>1</xdr:col>
      <xdr:colOff>576384</xdr:colOff>
      <xdr:row>630</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4"/>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5"/>
        <a:stretch>
          <a:fillRect/>
        </a:stretch>
      </xdr:blipFill>
      <xdr:spPr>
        <a:xfrm>
          <a:off x="1102528" y="410335605"/>
          <a:ext cx="572198" cy="655934"/>
        </a:xfrm>
        <a:prstGeom prst="rect">
          <a:avLst/>
        </a:prstGeom>
      </xdr:spPr>
    </xdr:pic>
    <xdr:clientData/>
  </xdr:twoCellAnchor>
  <xdr:twoCellAnchor>
    <xdr:from>
      <xdr:col>1</xdr:col>
      <xdr:colOff>117395</xdr:colOff>
      <xdr:row>632</xdr:row>
      <xdr:rowOff>21344</xdr:rowOff>
    </xdr:from>
    <xdr:to>
      <xdr:col>1</xdr:col>
      <xdr:colOff>651008</xdr:colOff>
      <xdr:row>633</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6"/>
        <a:stretch>
          <a:fillRect/>
        </a:stretch>
      </xdr:blipFill>
      <xdr:spPr>
        <a:xfrm>
          <a:off x="1067227" y="440519243"/>
          <a:ext cx="533613" cy="675910"/>
        </a:xfrm>
        <a:prstGeom prst="rect">
          <a:avLst/>
        </a:prstGeom>
      </xdr:spPr>
    </xdr:pic>
    <xdr:clientData/>
  </xdr:twoCellAnchor>
  <xdr:twoCellAnchor>
    <xdr:from>
      <xdr:col>1</xdr:col>
      <xdr:colOff>149411</xdr:colOff>
      <xdr:row>635</xdr:row>
      <xdr:rowOff>21345</xdr:rowOff>
    </xdr:from>
    <xdr:to>
      <xdr:col>1</xdr:col>
      <xdr:colOff>657411</xdr:colOff>
      <xdr:row>636</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7"/>
        <a:stretch>
          <a:fillRect/>
        </a:stretch>
      </xdr:blipFill>
      <xdr:spPr>
        <a:xfrm>
          <a:off x="1099243" y="442600337"/>
          <a:ext cx="508000" cy="673100"/>
        </a:xfrm>
        <a:prstGeom prst="rect">
          <a:avLst/>
        </a:prstGeom>
      </xdr:spPr>
    </xdr:pic>
    <xdr:clientData/>
  </xdr:twoCellAnchor>
  <xdr:twoCellAnchor>
    <xdr:from>
      <xdr:col>1</xdr:col>
      <xdr:colOff>160084</xdr:colOff>
      <xdr:row>636</xdr:row>
      <xdr:rowOff>32017</xdr:rowOff>
    </xdr:from>
    <xdr:to>
      <xdr:col>1</xdr:col>
      <xdr:colOff>661681</xdr:colOff>
      <xdr:row>636</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78"/>
        <a:stretch>
          <a:fillRect/>
        </a:stretch>
      </xdr:blipFill>
      <xdr:spPr>
        <a:xfrm>
          <a:off x="1109916" y="443304706"/>
          <a:ext cx="501597" cy="653243"/>
        </a:xfrm>
        <a:prstGeom prst="rect">
          <a:avLst/>
        </a:prstGeom>
      </xdr:spPr>
    </xdr:pic>
    <xdr:clientData/>
  </xdr:twoCellAnchor>
  <xdr:twoCellAnchor>
    <xdr:from>
      <xdr:col>1</xdr:col>
      <xdr:colOff>72801</xdr:colOff>
      <xdr:row>638</xdr:row>
      <xdr:rowOff>0</xdr:rowOff>
    </xdr:from>
    <xdr:to>
      <xdr:col>1</xdr:col>
      <xdr:colOff>629647</xdr:colOff>
      <xdr:row>638</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1"/>
        <a:stretch>
          <a:fillRect/>
        </a:stretch>
      </xdr:blipFill>
      <xdr:spPr>
        <a:xfrm>
          <a:off x="1027323" y="445923694"/>
          <a:ext cx="556846" cy="681513"/>
        </a:xfrm>
        <a:prstGeom prst="rect">
          <a:avLst/>
        </a:prstGeom>
      </xdr:spPr>
    </xdr:pic>
    <xdr:clientData/>
  </xdr:twoCellAnchor>
  <xdr:twoCellAnchor>
    <xdr:from>
      <xdr:col>1</xdr:col>
      <xdr:colOff>53362</xdr:colOff>
      <xdr:row>640</xdr:row>
      <xdr:rowOff>32017</xdr:rowOff>
    </xdr:from>
    <xdr:to>
      <xdr:col>1</xdr:col>
      <xdr:colOff>565630</xdr:colOff>
      <xdr:row>640</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79"/>
        <a:stretch>
          <a:fillRect/>
        </a:stretch>
      </xdr:blipFill>
      <xdr:spPr>
        <a:xfrm>
          <a:off x="1003194" y="446079496"/>
          <a:ext cx="512268" cy="649287"/>
        </a:xfrm>
        <a:prstGeom prst="rect">
          <a:avLst/>
        </a:prstGeom>
      </xdr:spPr>
    </xdr:pic>
    <xdr:clientData/>
  </xdr:twoCellAnchor>
  <xdr:twoCellAnchor>
    <xdr:from>
      <xdr:col>1</xdr:col>
      <xdr:colOff>74705</xdr:colOff>
      <xdr:row>641</xdr:row>
      <xdr:rowOff>21345</xdr:rowOff>
    </xdr:from>
    <xdr:to>
      <xdr:col>1</xdr:col>
      <xdr:colOff>586973</xdr:colOff>
      <xdr:row>641</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79"/>
        <a:stretch>
          <a:fillRect/>
        </a:stretch>
      </xdr:blipFill>
      <xdr:spPr>
        <a:xfrm>
          <a:off x="1024537" y="446762521"/>
          <a:ext cx="512268" cy="649287"/>
        </a:xfrm>
        <a:prstGeom prst="rect">
          <a:avLst/>
        </a:prstGeom>
      </xdr:spPr>
    </xdr:pic>
    <xdr:clientData/>
  </xdr:twoCellAnchor>
  <xdr:twoCellAnchor>
    <xdr:from>
      <xdr:col>1</xdr:col>
      <xdr:colOff>128068</xdr:colOff>
      <xdr:row>643</xdr:row>
      <xdr:rowOff>21346</xdr:rowOff>
    </xdr:from>
    <xdr:to>
      <xdr:col>1</xdr:col>
      <xdr:colOff>629664</xdr:colOff>
      <xdr:row>643</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0"/>
        <a:stretch>
          <a:fillRect/>
        </a:stretch>
      </xdr:blipFill>
      <xdr:spPr>
        <a:xfrm>
          <a:off x="1077900" y="448149917"/>
          <a:ext cx="501596" cy="626995"/>
        </a:xfrm>
        <a:prstGeom prst="rect">
          <a:avLst/>
        </a:prstGeom>
      </xdr:spPr>
    </xdr:pic>
    <xdr:clientData/>
  </xdr:twoCellAnchor>
  <xdr:twoCellAnchor>
    <xdr:from>
      <xdr:col>1</xdr:col>
      <xdr:colOff>149412</xdr:colOff>
      <xdr:row>644</xdr:row>
      <xdr:rowOff>21344</xdr:rowOff>
    </xdr:from>
    <xdr:to>
      <xdr:col>1</xdr:col>
      <xdr:colOff>651008</xdr:colOff>
      <xdr:row>644</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0"/>
        <a:stretch>
          <a:fillRect/>
        </a:stretch>
      </xdr:blipFill>
      <xdr:spPr>
        <a:xfrm>
          <a:off x="1099244" y="448843613"/>
          <a:ext cx="501596" cy="626995"/>
        </a:xfrm>
        <a:prstGeom prst="rect">
          <a:avLst/>
        </a:prstGeom>
      </xdr:spPr>
    </xdr:pic>
    <xdr:clientData/>
  </xdr:twoCellAnchor>
  <xdr:twoCellAnchor>
    <xdr:from>
      <xdr:col>1</xdr:col>
      <xdr:colOff>149411</xdr:colOff>
      <xdr:row>645</xdr:row>
      <xdr:rowOff>53361</xdr:rowOff>
    </xdr:from>
    <xdr:to>
      <xdr:col>1</xdr:col>
      <xdr:colOff>704370</xdr:colOff>
      <xdr:row>645</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1"/>
        <a:stretch>
          <a:fillRect/>
        </a:stretch>
      </xdr:blipFill>
      <xdr:spPr>
        <a:xfrm>
          <a:off x="1099243" y="449569327"/>
          <a:ext cx="554959" cy="629665"/>
        </a:xfrm>
        <a:prstGeom prst="rect">
          <a:avLst/>
        </a:prstGeom>
      </xdr:spPr>
    </xdr:pic>
    <xdr:clientData/>
  </xdr:twoCellAnchor>
  <xdr:twoCellAnchor>
    <xdr:from>
      <xdr:col>1</xdr:col>
      <xdr:colOff>53361</xdr:colOff>
      <xdr:row>650</xdr:row>
      <xdr:rowOff>21345</xdr:rowOff>
    </xdr:from>
    <xdr:to>
      <xdr:col>1</xdr:col>
      <xdr:colOff>651008</xdr:colOff>
      <xdr:row>650</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2"/>
        <a:stretch>
          <a:fillRect/>
        </a:stretch>
      </xdr:blipFill>
      <xdr:spPr>
        <a:xfrm>
          <a:off x="1003193" y="453005799"/>
          <a:ext cx="597647" cy="651008"/>
        </a:xfrm>
        <a:prstGeom prst="rect">
          <a:avLst/>
        </a:prstGeom>
      </xdr:spPr>
    </xdr:pic>
    <xdr:clientData/>
  </xdr:twoCellAnchor>
  <xdr:twoCellAnchor>
    <xdr:from>
      <xdr:col>1</xdr:col>
      <xdr:colOff>53360</xdr:colOff>
      <xdr:row>654</xdr:row>
      <xdr:rowOff>0</xdr:rowOff>
    </xdr:from>
    <xdr:to>
      <xdr:col>1</xdr:col>
      <xdr:colOff>629663</xdr:colOff>
      <xdr:row>654</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3"/>
        <a:stretch>
          <a:fillRect/>
        </a:stretch>
      </xdr:blipFill>
      <xdr:spPr>
        <a:xfrm>
          <a:off x="1003192" y="455759244"/>
          <a:ext cx="576303" cy="664349"/>
        </a:xfrm>
        <a:prstGeom prst="rect">
          <a:avLst/>
        </a:prstGeom>
      </xdr:spPr>
    </xdr:pic>
    <xdr:clientData/>
  </xdr:twoCellAnchor>
  <xdr:twoCellAnchor>
    <xdr:from>
      <xdr:col>1</xdr:col>
      <xdr:colOff>85377</xdr:colOff>
      <xdr:row>656</xdr:row>
      <xdr:rowOff>10673</xdr:rowOff>
    </xdr:from>
    <xdr:to>
      <xdr:col>1</xdr:col>
      <xdr:colOff>693697</xdr:colOff>
      <xdr:row>657</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4"/>
        <a:stretch>
          <a:fillRect/>
        </a:stretch>
      </xdr:blipFill>
      <xdr:spPr>
        <a:xfrm>
          <a:off x="1035209" y="457157312"/>
          <a:ext cx="608320" cy="683024"/>
        </a:xfrm>
        <a:prstGeom prst="rect">
          <a:avLst/>
        </a:prstGeom>
      </xdr:spPr>
    </xdr:pic>
    <xdr:clientData/>
  </xdr:twoCellAnchor>
  <xdr:twoCellAnchor>
    <xdr:from>
      <xdr:col>1</xdr:col>
      <xdr:colOff>202772</xdr:colOff>
      <xdr:row>660</xdr:row>
      <xdr:rowOff>32016</xdr:rowOff>
    </xdr:from>
    <xdr:to>
      <xdr:col>1</xdr:col>
      <xdr:colOff>693697</xdr:colOff>
      <xdr:row>660</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5"/>
        <a:stretch>
          <a:fillRect/>
        </a:stretch>
      </xdr:blipFill>
      <xdr:spPr>
        <a:xfrm>
          <a:off x="1152604" y="459953445"/>
          <a:ext cx="490925" cy="643043"/>
        </a:xfrm>
        <a:prstGeom prst="rect">
          <a:avLst/>
        </a:prstGeom>
      </xdr:spPr>
    </xdr:pic>
    <xdr:clientData/>
  </xdr:twoCellAnchor>
  <xdr:twoCellAnchor>
    <xdr:from>
      <xdr:col>1</xdr:col>
      <xdr:colOff>117395</xdr:colOff>
      <xdr:row>661</xdr:row>
      <xdr:rowOff>53362</xdr:rowOff>
    </xdr:from>
    <xdr:to>
      <xdr:col>1</xdr:col>
      <xdr:colOff>651008</xdr:colOff>
      <xdr:row>661</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6"/>
        <a:stretch>
          <a:fillRect/>
        </a:stretch>
      </xdr:blipFill>
      <xdr:spPr>
        <a:xfrm>
          <a:off x="1067227" y="460668488"/>
          <a:ext cx="533613" cy="612086"/>
        </a:xfrm>
        <a:prstGeom prst="rect">
          <a:avLst/>
        </a:prstGeom>
      </xdr:spPr>
    </xdr:pic>
    <xdr:clientData/>
  </xdr:twoCellAnchor>
  <xdr:twoCellAnchor>
    <xdr:from>
      <xdr:col>1</xdr:col>
      <xdr:colOff>53361</xdr:colOff>
      <xdr:row>662</xdr:row>
      <xdr:rowOff>21344</xdr:rowOff>
    </xdr:from>
    <xdr:to>
      <xdr:col>1</xdr:col>
      <xdr:colOff>618992</xdr:colOff>
      <xdr:row>663</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7"/>
        <a:stretch>
          <a:fillRect/>
        </a:stretch>
      </xdr:blipFill>
      <xdr:spPr>
        <a:xfrm>
          <a:off x="1003193" y="461330168"/>
          <a:ext cx="565631" cy="683025"/>
        </a:xfrm>
        <a:prstGeom prst="rect">
          <a:avLst/>
        </a:prstGeom>
      </xdr:spPr>
    </xdr:pic>
    <xdr:clientData/>
  </xdr:twoCellAnchor>
  <xdr:twoCellAnchor>
    <xdr:from>
      <xdr:col>1</xdr:col>
      <xdr:colOff>74706</xdr:colOff>
      <xdr:row>677</xdr:row>
      <xdr:rowOff>23373</xdr:rowOff>
    </xdr:from>
    <xdr:to>
      <xdr:col>1</xdr:col>
      <xdr:colOff>640336</xdr:colOff>
      <xdr:row>677</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88"/>
        <a:stretch>
          <a:fillRect/>
        </a:stretch>
      </xdr:blipFill>
      <xdr:spPr>
        <a:xfrm>
          <a:off x="1027206" y="475003373"/>
          <a:ext cx="565630" cy="671686"/>
        </a:xfrm>
        <a:prstGeom prst="rect">
          <a:avLst/>
        </a:prstGeom>
      </xdr:spPr>
    </xdr:pic>
    <xdr:clientData/>
  </xdr:twoCellAnchor>
  <xdr:twoCellAnchor>
    <xdr:from>
      <xdr:col>1</xdr:col>
      <xdr:colOff>138739</xdr:colOff>
      <xdr:row>679</xdr:row>
      <xdr:rowOff>53362</xdr:rowOff>
    </xdr:from>
    <xdr:to>
      <xdr:col>1</xdr:col>
      <xdr:colOff>693698</xdr:colOff>
      <xdr:row>679</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89"/>
        <a:stretch>
          <a:fillRect/>
        </a:stretch>
      </xdr:blipFill>
      <xdr:spPr>
        <a:xfrm>
          <a:off x="1088571" y="473155043"/>
          <a:ext cx="554959" cy="602800"/>
        </a:xfrm>
        <a:prstGeom prst="rect">
          <a:avLst/>
        </a:prstGeom>
      </xdr:spPr>
    </xdr:pic>
    <xdr:clientData/>
  </xdr:twoCellAnchor>
  <xdr:twoCellAnchor>
    <xdr:from>
      <xdr:col>1</xdr:col>
      <xdr:colOff>117395</xdr:colOff>
      <xdr:row>680</xdr:row>
      <xdr:rowOff>53361</xdr:rowOff>
    </xdr:from>
    <xdr:to>
      <xdr:col>1</xdr:col>
      <xdr:colOff>672354</xdr:colOff>
      <xdr:row>680</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89"/>
        <a:stretch>
          <a:fillRect/>
        </a:stretch>
      </xdr:blipFill>
      <xdr:spPr>
        <a:xfrm>
          <a:off x="1067227" y="473848739"/>
          <a:ext cx="554959" cy="602800"/>
        </a:xfrm>
        <a:prstGeom prst="rect">
          <a:avLst/>
        </a:prstGeom>
      </xdr:spPr>
    </xdr:pic>
    <xdr:clientData/>
  </xdr:twoCellAnchor>
  <xdr:twoCellAnchor>
    <xdr:from>
      <xdr:col>1</xdr:col>
      <xdr:colOff>74706</xdr:colOff>
      <xdr:row>681</xdr:row>
      <xdr:rowOff>53361</xdr:rowOff>
    </xdr:from>
    <xdr:to>
      <xdr:col>1</xdr:col>
      <xdr:colOff>683025</xdr:colOff>
      <xdr:row>681</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0"/>
        <a:stretch>
          <a:fillRect/>
        </a:stretch>
      </xdr:blipFill>
      <xdr:spPr>
        <a:xfrm>
          <a:off x="1024538" y="474542437"/>
          <a:ext cx="608319" cy="617135"/>
        </a:xfrm>
        <a:prstGeom prst="rect">
          <a:avLst/>
        </a:prstGeom>
      </xdr:spPr>
    </xdr:pic>
    <xdr:clientData/>
  </xdr:twoCellAnchor>
  <xdr:twoCellAnchor>
    <xdr:from>
      <xdr:col>1</xdr:col>
      <xdr:colOff>117395</xdr:colOff>
      <xdr:row>682</xdr:row>
      <xdr:rowOff>42689</xdr:rowOff>
    </xdr:from>
    <xdr:to>
      <xdr:col>1</xdr:col>
      <xdr:colOff>725714</xdr:colOff>
      <xdr:row>682</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0"/>
        <a:stretch>
          <a:fillRect/>
        </a:stretch>
      </xdr:blipFill>
      <xdr:spPr>
        <a:xfrm>
          <a:off x="1067227" y="475225462"/>
          <a:ext cx="608319" cy="617135"/>
        </a:xfrm>
        <a:prstGeom prst="rect">
          <a:avLst/>
        </a:prstGeom>
      </xdr:spPr>
    </xdr:pic>
    <xdr:clientData/>
  </xdr:twoCellAnchor>
  <xdr:twoCellAnchor>
    <xdr:from>
      <xdr:col>1</xdr:col>
      <xdr:colOff>138740</xdr:colOff>
      <xdr:row>683</xdr:row>
      <xdr:rowOff>53361</xdr:rowOff>
    </xdr:from>
    <xdr:to>
      <xdr:col>1</xdr:col>
      <xdr:colOff>798321</xdr:colOff>
      <xdr:row>683</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1"/>
        <a:stretch>
          <a:fillRect/>
        </a:stretch>
      </xdr:blipFill>
      <xdr:spPr>
        <a:xfrm>
          <a:off x="1088572" y="475929832"/>
          <a:ext cx="659581" cy="618991"/>
        </a:xfrm>
        <a:prstGeom prst="rect">
          <a:avLst/>
        </a:prstGeom>
      </xdr:spPr>
    </xdr:pic>
    <xdr:clientData/>
  </xdr:twoCellAnchor>
  <xdr:twoCellAnchor>
    <xdr:from>
      <xdr:col>1</xdr:col>
      <xdr:colOff>149411</xdr:colOff>
      <xdr:row>684</xdr:row>
      <xdr:rowOff>42689</xdr:rowOff>
    </xdr:from>
    <xdr:to>
      <xdr:col>1</xdr:col>
      <xdr:colOff>808992</xdr:colOff>
      <xdr:row>684</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1"/>
        <a:stretch>
          <a:fillRect/>
        </a:stretch>
      </xdr:blipFill>
      <xdr:spPr>
        <a:xfrm>
          <a:off x="1099243" y="476612857"/>
          <a:ext cx="659581" cy="618991"/>
        </a:xfrm>
        <a:prstGeom prst="rect">
          <a:avLst/>
        </a:prstGeom>
      </xdr:spPr>
    </xdr:pic>
    <xdr:clientData/>
  </xdr:twoCellAnchor>
  <xdr:twoCellAnchor>
    <xdr:from>
      <xdr:col>1</xdr:col>
      <xdr:colOff>160083</xdr:colOff>
      <xdr:row>685</xdr:row>
      <xdr:rowOff>32016</xdr:rowOff>
    </xdr:from>
    <xdr:to>
      <xdr:col>1</xdr:col>
      <xdr:colOff>718883</xdr:colOff>
      <xdr:row>685</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2"/>
        <a:stretch>
          <a:fillRect/>
        </a:stretch>
      </xdr:blipFill>
      <xdr:spPr>
        <a:xfrm>
          <a:off x="1109915" y="477295882"/>
          <a:ext cx="558800" cy="647700"/>
        </a:xfrm>
        <a:prstGeom prst="rect">
          <a:avLst/>
        </a:prstGeom>
      </xdr:spPr>
    </xdr:pic>
    <xdr:clientData/>
  </xdr:twoCellAnchor>
  <xdr:twoCellAnchor>
    <xdr:from>
      <xdr:col>1</xdr:col>
      <xdr:colOff>160084</xdr:colOff>
      <xdr:row>686</xdr:row>
      <xdr:rowOff>32017</xdr:rowOff>
    </xdr:from>
    <xdr:to>
      <xdr:col>1</xdr:col>
      <xdr:colOff>718884</xdr:colOff>
      <xdr:row>686</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3"/>
        <a:stretch>
          <a:fillRect/>
        </a:stretch>
      </xdr:blipFill>
      <xdr:spPr>
        <a:xfrm>
          <a:off x="1109916" y="477989580"/>
          <a:ext cx="558800" cy="647700"/>
        </a:xfrm>
        <a:prstGeom prst="rect">
          <a:avLst/>
        </a:prstGeom>
      </xdr:spPr>
    </xdr:pic>
    <xdr:clientData/>
  </xdr:twoCellAnchor>
  <xdr:twoCellAnchor>
    <xdr:from>
      <xdr:col>1</xdr:col>
      <xdr:colOff>213446</xdr:colOff>
      <xdr:row>692</xdr:row>
      <xdr:rowOff>32017</xdr:rowOff>
    </xdr:from>
    <xdr:to>
      <xdr:col>1</xdr:col>
      <xdr:colOff>656031</xdr:colOff>
      <xdr:row>692</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4"/>
        <a:stretch>
          <a:fillRect/>
        </a:stretch>
      </xdr:blipFill>
      <xdr:spPr>
        <a:xfrm>
          <a:off x="1163278" y="482845462"/>
          <a:ext cx="442585" cy="640336"/>
        </a:xfrm>
        <a:prstGeom prst="rect">
          <a:avLst/>
        </a:prstGeom>
      </xdr:spPr>
    </xdr:pic>
    <xdr:clientData/>
  </xdr:twoCellAnchor>
  <xdr:twoCellAnchor>
    <xdr:from>
      <xdr:col>1</xdr:col>
      <xdr:colOff>128067</xdr:colOff>
      <xdr:row>691</xdr:row>
      <xdr:rowOff>21345</xdr:rowOff>
    </xdr:from>
    <xdr:to>
      <xdr:col>1</xdr:col>
      <xdr:colOff>640336</xdr:colOff>
      <xdr:row>691</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5"/>
        <a:stretch>
          <a:fillRect/>
        </a:stretch>
      </xdr:blipFill>
      <xdr:spPr>
        <a:xfrm>
          <a:off x="1077899" y="482141093"/>
          <a:ext cx="512269" cy="659872"/>
        </a:xfrm>
        <a:prstGeom prst="rect">
          <a:avLst/>
        </a:prstGeom>
      </xdr:spPr>
    </xdr:pic>
    <xdr:clientData/>
  </xdr:twoCellAnchor>
  <xdr:twoCellAnchor>
    <xdr:from>
      <xdr:col>1</xdr:col>
      <xdr:colOff>128067</xdr:colOff>
      <xdr:row>696</xdr:row>
      <xdr:rowOff>21345</xdr:rowOff>
    </xdr:from>
    <xdr:to>
      <xdr:col>1</xdr:col>
      <xdr:colOff>747058</xdr:colOff>
      <xdr:row>696</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6"/>
        <a:stretch>
          <a:fillRect/>
        </a:stretch>
      </xdr:blipFill>
      <xdr:spPr>
        <a:xfrm>
          <a:off x="1077899" y="485609580"/>
          <a:ext cx="618991" cy="662392"/>
        </a:xfrm>
        <a:prstGeom prst="rect">
          <a:avLst/>
        </a:prstGeom>
      </xdr:spPr>
    </xdr:pic>
    <xdr:clientData/>
  </xdr:twoCellAnchor>
  <xdr:twoCellAnchor>
    <xdr:from>
      <xdr:col>1</xdr:col>
      <xdr:colOff>192101</xdr:colOff>
      <xdr:row>697</xdr:row>
      <xdr:rowOff>10673</xdr:rowOff>
    </xdr:from>
    <xdr:to>
      <xdr:col>1</xdr:col>
      <xdr:colOff>736386</xdr:colOff>
      <xdr:row>697</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7"/>
        <a:stretch>
          <a:fillRect/>
        </a:stretch>
      </xdr:blipFill>
      <xdr:spPr>
        <a:xfrm>
          <a:off x="1141933" y="486292606"/>
          <a:ext cx="544285" cy="640335"/>
        </a:xfrm>
        <a:prstGeom prst="rect">
          <a:avLst/>
        </a:prstGeom>
      </xdr:spPr>
    </xdr:pic>
    <xdr:clientData/>
  </xdr:twoCellAnchor>
  <xdr:twoCellAnchor>
    <xdr:from>
      <xdr:col>1</xdr:col>
      <xdr:colOff>205761</xdr:colOff>
      <xdr:row>698</xdr:row>
      <xdr:rowOff>24334</xdr:rowOff>
    </xdr:from>
    <xdr:to>
      <xdr:col>1</xdr:col>
      <xdr:colOff>750046</xdr:colOff>
      <xdr:row>698</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7"/>
        <a:stretch>
          <a:fillRect/>
        </a:stretch>
      </xdr:blipFill>
      <xdr:spPr>
        <a:xfrm>
          <a:off x="1155593" y="486999964"/>
          <a:ext cx="544285" cy="640335"/>
        </a:xfrm>
        <a:prstGeom prst="rect">
          <a:avLst/>
        </a:prstGeom>
      </xdr:spPr>
    </xdr:pic>
    <xdr:clientData/>
  </xdr:twoCellAnchor>
  <xdr:twoCellAnchor>
    <xdr:from>
      <xdr:col>1</xdr:col>
      <xdr:colOff>224118</xdr:colOff>
      <xdr:row>699</xdr:row>
      <xdr:rowOff>36072</xdr:rowOff>
    </xdr:from>
    <xdr:to>
      <xdr:col>1</xdr:col>
      <xdr:colOff>779076</xdr:colOff>
      <xdr:row>699</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498"/>
        <a:stretch>
          <a:fillRect/>
        </a:stretch>
      </xdr:blipFill>
      <xdr:spPr>
        <a:xfrm>
          <a:off x="1176618" y="491081572"/>
          <a:ext cx="554958" cy="632332"/>
        </a:xfrm>
        <a:prstGeom prst="rect">
          <a:avLst/>
        </a:prstGeom>
      </xdr:spPr>
    </xdr:pic>
    <xdr:clientData/>
  </xdr:twoCellAnchor>
  <xdr:twoCellAnchor>
    <xdr:from>
      <xdr:col>1</xdr:col>
      <xdr:colOff>42689</xdr:colOff>
      <xdr:row>701</xdr:row>
      <xdr:rowOff>32016</xdr:rowOff>
    </xdr:from>
    <xdr:to>
      <xdr:col>1</xdr:col>
      <xdr:colOff>672353</xdr:colOff>
      <xdr:row>702</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499"/>
        <a:stretch>
          <a:fillRect/>
        </a:stretch>
      </xdr:blipFill>
      <xdr:spPr>
        <a:xfrm>
          <a:off x="992521" y="489088739"/>
          <a:ext cx="629664" cy="661681"/>
        </a:xfrm>
        <a:prstGeom prst="rect">
          <a:avLst/>
        </a:prstGeom>
      </xdr:spPr>
    </xdr:pic>
    <xdr:clientData/>
  </xdr:twoCellAnchor>
  <xdr:twoCellAnchor>
    <xdr:from>
      <xdr:col>1</xdr:col>
      <xdr:colOff>96050</xdr:colOff>
      <xdr:row>702</xdr:row>
      <xdr:rowOff>32017</xdr:rowOff>
    </xdr:from>
    <xdr:to>
      <xdr:col>1</xdr:col>
      <xdr:colOff>725714</xdr:colOff>
      <xdr:row>703</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499"/>
        <a:stretch>
          <a:fillRect/>
        </a:stretch>
      </xdr:blipFill>
      <xdr:spPr>
        <a:xfrm>
          <a:off x="1045882" y="489782437"/>
          <a:ext cx="629664" cy="661681"/>
        </a:xfrm>
        <a:prstGeom prst="rect">
          <a:avLst/>
        </a:prstGeom>
      </xdr:spPr>
    </xdr:pic>
    <xdr:clientData/>
  </xdr:twoCellAnchor>
  <xdr:twoCellAnchor>
    <xdr:from>
      <xdr:col>1</xdr:col>
      <xdr:colOff>234790</xdr:colOff>
      <xdr:row>703</xdr:row>
      <xdr:rowOff>53362</xdr:rowOff>
    </xdr:from>
    <xdr:to>
      <xdr:col>1</xdr:col>
      <xdr:colOff>693944</xdr:colOff>
      <xdr:row>703</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0"/>
        <a:stretch>
          <a:fillRect/>
        </a:stretch>
      </xdr:blipFill>
      <xdr:spPr>
        <a:xfrm>
          <a:off x="1184622" y="490497480"/>
          <a:ext cx="459154" cy="629663"/>
        </a:xfrm>
        <a:prstGeom prst="rect">
          <a:avLst/>
        </a:prstGeom>
      </xdr:spPr>
    </xdr:pic>
    <xdr:clientData/>
  </xdr:twoCellAnchor>
  <xdr:twoCellAnchor>
    <xdr:from>
      <xdr:col>1</xdr:col>
      <xdr:colOff>213446</xdr:colOff>
      <xdr:row>704</xdr:row>
      <xdr:rowOff>42689</xdr:rowOff>
    </xdr:from>
    <xdr:to>
      <xdr:col>1</xdr:col>
      <xdr:colOff>672600</xdr:colOff>
      <xdr:row>704</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0"/>
        <a:stretch>
          <a:fillRect/>
        </a:stretch>
      </xdr:blipFill>
      <xdr:spPr>
        <a:xfrm>
          <a:off x="1163278" y="491180504"/>
          <a:ext cx="459154" cy="629664"/>
        </a:xfrm>
        <a:prstGeom prst="rect">
          <a:avLst/>
        </a:prstGeom>
      </xdr:spPr>
    </xdr:pic>
    <xdr:clientData/>
  </xdr:twoCellAnchor>
  <xdr:twoCellAnchor>
    <xdr:from>
      <xdr:col>1</xdr:col>
      <xdr:colOff>106723</xdr:colOff>
      <xdr:row>705</xdr:row>
      <xdr:rowOff>53361</xdr:rowOff>
    </xdr:from>
    <xdr:to>
      <xdr:col>1</xdr:col>
      <xdr:colOff>576302</xdr:colOff>
      <xdr:row>706</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1"/>
        <a:stretch>
          <a:fillRect/>
        </a:stretch>
      </xdr:blipFill>
      <xdr:spPr>
        <a:xfrm>
          <a:off x="1056555" y="491884874"/>
          <a:ext cx="469579" cy="648873"/>
        </a:xfrm>
        <a:prstGeom prst="rect">
          <a:avLst/>
        </a:prstGeom>
      </xdr:spPr>
    </xdr:pic>
    <xdr:clientData/>
  </xdr:twoCellAnchor>
  <xdr:twoCellAnchor>
    <xdr:from>
      <xdr:col>1</xdr:col>
      <xdr:colOff>131056</xdr:colOff>
      <xdr:row>706</xdr:row>
      <xdr:rowOff>45677</xdr:rowOff>
    </xdr:from>
    <xdr:to>
      <xdr:col>1</xdr:col>
      <xdr:colOff>600635</xdr:colOff>
      <xdr:row>707</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1"/>
        <a:stretch>
          <a:fillRect/>
        </a:stretch>
      </xdr:blipFill>
      <xdr:spPr>
        <a:xfrm>
          <a:off x="1080888" y="492570887"/>
          <a:ext cx="469579" cy="648873"/>
        </a:xfrm>
        <a:prstGeom prst="rect">
          <a:avLst/>
        </a:prstGeom>
      </xdr:spPr>
    </xdr:pic>
    <xdr:clientData/>
  </xdr:twoCellAnchor>
  <xdr:twoCellAnchor>
    <xdr:from>
      <xdr:col>1</xdr:col>
      <xdr:colOff>128067</xdr:colOff>
      <xdr:row>709</xdr:row>
      <xdr:rowOff>10672</xdr:rowOff>
    </xdr:from>
    <xdr:to>
      <xdr:col>1</xdr:col>
      <xdr:colOff>651008</xdr:colOff>
      <xdr:row>709</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2"/>
        <a:stretch>
          <a:fillRect/>
        </a:stretch>
      </xdr:blipFill>
      <xdr:spPr>
        <a:xfrm>
          <a:off x="1077899" y="494616975"/>
          <a:ext cx="522941" cy="661847"/>
        </a:xfrm>
        <a:prstGeom prst="rect">
          <a:avLst/>
        </a:prstGeom>
      </xdr:spPr>
    </xdr:pic>
    <xdr:clientData/>
  </xdr:twoCellAnchor>
  <xdr:twoCellAnchor>
    <xdr:from>
      <xdr:col>1</xdr:col>
      <xdr:colOff>96051</xdr:colOff>
      <xdr:row>711</xdr:row>
      <xdr:rowOff>21345</xdr:rowOff>
    </xdr:from>
    <xdr:to>
      <xdr:col>1</xdr:col>
      <xdr:colOff>629664</xdr:colOff>
      <xdr:row>711</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3"/>
        <a:stretch>
          <a:fillRect/>
        </a:stretch>
      </xdr:blipFill>
      <xdr:spPr>
        <a:xfrm>
          <a:off x="1045883" y="496015042"/>
          <a:ext cx="533613" cy="662713"/>
        </a:xfrm>
        <a:prstGeom prst="rect">
          <a:avLst/>
        </a:prstGeom>
      </xdr:spPr>
    </xdr:pic>
    <xdr:clientData/>
  </xdr:twoCellAnchor>
  <xdr:twoCellAnchor>
    <xdr:from>
      <xdr:col>1</xdr:col>
      <xdr:colOff>117395</xdr:colOff>
      <xdr:row>712</xdr:row>
      <xdr:rowOff>21344</xdr:rowOff>
    </xdr:from>
    <xdr:to>
      <xdr:col>1</xdr:col>
      <xdr:colOff>651008</xdr:colOff>
      <xdr:row>712</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3"/>
        <a:stretch>
          <a:fillRect/>
        </a:stretch>
      </xdr:blipFill>
      <xdr:spPr>
        <a:xfrm>
          <a:off x="1067227" y="496708739"/>
          <a:ext cx="533613" cy="662713"/>
        </a:xfrm>
        <a:prstGeom prst="rect">
          <a:avLst/>
        </a:prstGeom>
      </xdr:spPr>
    </xdr:pic>
    <xdr:clientData/>
  </xdr:twoCellAnchor>
  <xdr:twoCellAnchor>
    <xdr:from>
      <xdr:col>1</xdr:col>
      <xdr:colOff>149412</xdr:colOff>
      <xdr:row>713</xdr:row>
      <xdr:rowOff>21345</xdr:rowOff>
    </xdr:from>
    <xdr:to>
      <xdr:col>1</xdr:col>
      <xdr:colOff>640336</xdr:colOff>
      <xdr:row>713</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4"/>
        <a:stretch>
          <a:fillRect/>
        </a:stretch>
      </xdr:blipFill>
      <xdr:spPr>
        <a:xfrm>
          <a:off x="1099244" y="497402437"/>
          <a:ext cx="490924" cy="639343"/>
        </a:xfrm>
        <a:prstGeom prst="rect">
          <a:avLst/>
        </a:prstGeom>
      </xdr:spPr>
    </xdr:pic>
    <xdr:clientData/>
  </xdr:twoCellAnchor>
  <xdr:twoCellAnchor>
    <xdr:from>
      <xdr:col>1</xdr:col>
      <xdr:colOff>192101</xdr:colOff>
      <xdr:row>714</xdr:row>
      <xdr:rowOff>53362</xdr:rowOff>
    </xdr:from>
    <xdr:to>
      <xdr:col>1</xdr:col>
      <xdr:colOff>683025</xdr:colOff>
      <xdr:row>714</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4"/>
        <a:stretch>
          <a:fillRect/>
        </a:stretch>
      </xdr:blipFill>
      <xdr:spPr>
        <a:xfrm>
          <a:off x="1141933" y="498128152"/>
          <a:ext cx="490924" cy="639343"/>
        </a:xfrm>
        <a:prstGeom prst="rect">
          <a:avLst/>
        </a:prstGeom>
      </xdr:spPr>
    </xdr:pic>
    <xdr:clientData/>
  </xdr:twoCellAnchor>
  <xdr:twoCellAnchor>
    <xdr:from>
      <xdr:col>1</xdr:col>
      <xdr:colOff>192100</xdr:colOff>
      <xdr:row>717</xdr:row>
      <xdr:rowOff>10673</xdr:rowOff>
    </xdr:from>
    <xdr:to>
      <xdr:col>1</xdr:col>
      <xdr:colOff>674700</xdr:colOff>
      <xdr:row>717</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5"/>
        <a:stretch>
          <a:fillRect/>
        </a:stretch>
      </xdr:blipFill>
      <xdr:spPr>
        <a:xfrm>
          <a:off x="1141932" y="500166555"/>
          <a:ext cx="482600" cy="673100"/>
        </a:xfrm>
        <a:prstGeom prst="rect">
          <a:avLst/>
        </a:prstGeom>
      </xdr:spPr>
    </xdr:pic>
    <xdr:clientData/>
  </xdr:twoCellAnchor>
  <xdr:twoCellAnchor>
    <xdr:from>
      <xdr:col>1</xdr:col>
      <xdr:colOff>181429</xdr:colOff>
      <xdr:row>718</xdr:row>
      <xdr:rowOff>21345</xdr:rowOff>
    </xdr:from>
    <xdr:to>
      <xdr:col>1</xdr:col>
      <xdr:colOff>664029</xdr:colOff>
      <xdr:row>719</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5"/>
        <a:stretch>
          <a:fillRect/>
        </a:stretch>
      </xdr:blipFill>
      <xdr:spPr>
        <a:xfrm>
          <a:off x="1131261" y="500870925"/>
          <a:ext cx="482600" cy="673100"/>
        </a:xfrm>
        <a:prstGeom prst="rect">
          <a:avLst/>
        </a:prstGeom>
      </xdr:spPr>
    </xdr:pic>
    <xdr:clientData/>
  </xdr:twoCellAnchor>
  <xdr:twoCellAnchor>
    <xdr:from>
      <xdr:col>1</xdr:col>
      <xdr:colOff>192101</xdr:colOff>
      <xdr:row>719</xdr:row>
      <xdr:rowOff>23373</xdr:rowOff>
    </xdr:from>
    <xdr:to>
      <xdr:col>1</xdr:col>
      <xdr:colOff>674701</xdr:colOff>
      <xdr:row>719</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5"/>
        <a:stretch>
          <a:fillRect/>
        </a:stretch>
      </xdr:blipFill>
      <xdr:spPr>
        <a:xfrm>
          <a:off x="1144601" y="505038873"/>
          <a:ext cx="482600" cy="673100"/>
        </a:xfrm>
        <a:prstGeom prst="rect">
          <a:avLst/>
        </a:prstGeom>
      </xdr:spPr>
    </xdr:pic>
    <xdr:clientData/>
  </xdr:twoCellAnchor>
  <xdr:twoCellAnchor>
    <xdr:from>
      <xdr:col>1</xdr:col>
      <xdr:colOff>170756</xdr:colOff>
      <xdr:row>720</xdr:row>
      <xdr:rowOff>21345</xdr:rowOff>
    </xdr:from>
    <xdr:to>
      <xdr:col>1</xdr:col>
      <xdr:colOff>676039</xdr:colOff>
      <xdr:row>720</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6"/>
        <a:stretch>
          <a:fillRect/>
        </a:stretch>
      </xdr:blipFill>
      <xdr:spPr>
        <a:xfrm>
          <a:off x="1120588" y="502258320"/>
          <a:ext cx="505283" cy="661680"/>
        </a:xfrm>
        <a:prstGeom prst="rect">
          <a:avLst/>
        </a:prstGeom>
      </xdr:spPr>
    </xdr:pic>
    <xdr:clientData/>
  </xdr:twoCellAnchor>
  <xdr:twoCellAnchor>
    <xdr:from>
      <xdr:col>1</xdr:col>
      <xdr:colOff>173744</xdr:colOff>
      <xdr:row>721</xdr:row>
      <xdr:rowOff>37034</xdr:rowOff>
    </xdr:from>
    <xdr:to>
      <xdr:col>1</xdr:col>
      <xdr:colOff>679027</xdr:colOff>
      <xdr:row>722</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6"/>
        <a:stretch>
          <a:fillRect/>
        </a:stretch>
      </xdr:blipFill>
      <xdr:spPr>
        <a:xfrm>
          <a:off x="1126244" y="506449534"/>
          <a:ext cx="505283" cy="661680"/>
        </a:xfrm>
        <a:prstGeom prst="rect">
          <a:avLst/>
        </a:prstGeom>
      </xdr:spPr>
    </xdr:pic>
    <xdr:clientData/>
  </xdr:twoCellAnchor>
  <xdr:twoCellAnchor>
    <xdr:from>
      <xdr:col>1</xdr:col>
      <xdr:colOff>198077</xdr:colOff>
      <xdr:row>722</xdr:row>
      <xdr:rowOff>37994</xdr:rowOff>
    </xdr:from>
    <xdr:to>
      <xdr:col>1</xdr:col>
      <xdr:colOff>703360</xdr:colOff>
      <xdr:row>723</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6"/>
        <a:stretch>
          <a:fillRect/>
        </a:stretch>
      </xdr:blipFill>
      <xdr:spPr>
        <a:xfrm>
          <a:off x="1147909" y="503662364"/>
          <a:ext cx="505283" cy="661680"/>
        </a:xfrm>
        <a:prstGeom prst="rect">
          <a:avLst/>
        </a:prstGeom>
      </xdr:spPr>
    </xdr:pic>
    <xdr:clientData/>
  </xdr:twoCellAnchor>
  <xdr:twoCellAnchor>
    <xdr:from>
      <xdr:col>1</xdr:col>
      <xdr:colOff>213445</xdr:colOff>
      <xdr:row>795</xdr:row>
      <xdr:rowOff>53361</xdr:rowOff>
    </xdr:from>
    <xdr:to>
      <xdr:col>1</xdr:col>
      <xdr:colOff>608319</xdr:colOff>
      <xdr:row>795</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7"/>
        <a:stretch>
          <a:fillRect/>
        </a:stretch>
      </xdr:blipFill>
      <xdr:spPr>
        <a:xfrm>
          <a:off x="1163277" y="557092437"/>
          <a:ext cx="394874" cy="581342"/>
        </a:xfrm>
        <a:prstGeom prst="rect">
          <a:avLst/>
        </a:prstGeom>
      </xdr:spPr>
    </xdr:pic>
    <xdr:clientData/>
  </xdr:twoCellAnchor>
  <xdr:twoCellAnchor>
    <xdr:from>
      <xdr:col>1</xdr:col>
      <xdr:colOff>192101</xdr:colOff>
      <xdr:row>796</xdr:row>
      <xdr:rowOff>42689</xdr:rowOff>
    </xdr:from>
    <xdr:to>
      <xdr:col>1</xdr:col>
      <xdr:colOff>586975</xdr:colOff>
      <xdr:row>796</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7"/>
        <a:stretch>
          <a:fillRect/>
        </a:stretch>
      </xdr:blipFill>
      <xdr:spPr>
        <a:xfrm>
          <a:off x="1141933" y="557775462"/>
          <a:ext cx="394874" cy="581342"/>
        </a:xfrm>
        <a:prstGeom prst="rect">
          <a:avLst/>
        </a:prstGeom>
      </xdr:spPr>
    </xdr:pic>
    <xdr:clientData/>
  </xdr:twoCellAnchor>
  <xdr:twoCellAnchor>
    <xdr:from>
      <xdr:col>1</xdr:col>
      <xdr:colOff>138739</xdr:colOff>
      <xdr:row>797</xdr:row>
      <xdr:rowOff>32016</xdr:rowOff>
    </xdr:from>
    <xdr:to>
      <xdr:col>1</xdr:col>
      <xdr:colOff>651008</xdr:colOff>
      <xdr:row>798</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08"/>
        <a:stretch>
          <a:fillRect/>
        </a:stretch>
      </xdr:blipFill>
      <xdr:spPr>
        <a:xfrm>
          <a:off x="1088571" y="558458487"/>
          <a:ext cx="512269" cy="667141"/>
        </a:xfrm>
        <a:prstGeom prst="rect">
          <a:avLst/>
        </a:prstGeom>
      </xdr:spPr>
    </xdr:pic>
    <xdr:clientData/>
  </xdr:twoCellAnchor>
  <xdr:twoCellAnchor>
    <xdr:from>
      <xdr:col>1</xdr:col>
      <xdr:colOff>138740</xdr:colOff>
      <xdr:row>798</xdr:row>
      <xdr:rowOff>53361</xdr:rowOff>
    </xdr:from>
    <xdr:to>
      <xdr:col>1</xdr:col>
      <xdr:colOff>614037</xdr:colOff>
      <xdr:row>798</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08"/>
        <a:stretch>
          <a:fillRect/>
        </a:stretch>
      </xdr:blipFill>
      <xdr:spPr>
        <a:xfrm>
          <a:off x="1088572" y="559173529"/>
          <a:ext cx="475297" cy="618992"/>
        </a:xfrm>
        <a:prstGeom prst="rect">
          <a:avLst/>
        </a:prstGeom>
      </xdr:spPr>
    </xdr:pic>
    <xdr:clientData/>
  </xdr:twoCellAnchor>
  <xdr:twoCellAnchor>
    <xdr:from>
      <xdr:col>1</xdr:col>
      <xdr:colOff>160085</xdr:colOff>
      <xdr:row>799</xdr:row>
      <xdr:rowOff>32016</xdr:rowOff>
    </xdr:from>
    <xdr:to>
      <xdr:col>1</xdr:col>
      <xdr:colOff>693485</xdr:colOff>
      <xdr:row>799</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09"/>
        <a:stretch>
          <a:fillRect/>
        </a:stretch>
      </xdr:blipFill>
      <xdr:spPr>
        <a:xfrm>
          <a:off x="1109917" y="559845882"/>
          <a:ext cx="533400" cy="651009"/>
        </a:xfrm>
        <a:prstGeom prst="rect">
          <a:avLst/>
        </a:prstGeom>
      </xdr:spPr>
    </xdr:pic>
    <xdr:clientData/>
  </xdr:twoCellAnchor>
  <xdr:twoCellAnchor>
    <xdr:from>
      <xdr:col>1</xdr:col>
      <xdr:colOff>181428</xdr:colOff>
      <xdr:row>800</xdr:row>
      <xdr:rowOff>21344</xdr:rowOff>
    </xdr:from>
    <xdr:to>
      <xdr:col>1</xdr:col>
      <xdr:colOff>714828</xdr:colOff>
      <xdr:row>800</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09"/>
        <a:stretch>
          <a:fillRect/>
        </a:stretch>
      </xdr:blipFill>
      <xdr:spPr>
        <a:xfrm>
          <a:off x="1131260" y="560528907"/>
          <a:ext cx="533400" cy="651009"/>
        </a:xfrm>
        <a:prstGeom prst="rect">
          <a:avLst/>
        </a:prstGeom>
      </xdr:spPr>
    </xdr:pic>
    <xdr:clientData/>
  </xdr:twoCellAnchor>
  <xdr:twoCellAnchor>
    <xdr:from>
      <xdr:col>1</xdr:col>
      <xdr:colOff>213445</xdr:colOff>
      <xdr:row>801</xdr:row>
      <xdr:rowOff>42688</xdr:rowOff>
    </xdr:from>
    <xdr:to>
      <xdr:col>1</xdr:col>
      <xdr:colOff>745046</xdr:colOff>
      <xdr:row>801</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0"/>
        <a:stretch>
          <a:fillRect/>
        </a:stretch>
      </xdr:blipFill>
      <xdr:spPr>
        <a:xfrm>
          <a:off x="1163277" y="561243949"/>
          <a:ext cx="531601" cy="640337"/>
        </a:xfrm>
        <a:prstGeom prst="rect">
          <a:avLst/>
        </a:prstGeom>
      </xdr:spPr>
    </xdr:pic>
    <xdr:clientData/>
  </xdr:twoCellAnchor>
  <xdr:twoCellAnchor>
    <xdr:from>
      <xdr:col>1</xdr:col>
      <xdr:colOff>170756</xdr:colOff>
      <xdr:row>802</xdr:row>
      <xdr:rowOff>53362</xdr:rowOff>
    </xdr:from>
    <xdr:to>
      <xdr:col>1</xdr:col>
      <xdr:colOff>702357</xdr:colOff>
      <xdr:row>803</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0"/>
        <a:stretch>
          <a:fillRect/>
        </a:stretch>
      </xdr:blipFill>
      <xdr:spPr>
        <a:xfrm>
          <a:off x="1120588" y="561948320"/>
          <a:ext cx="531601" cy="640337"/>
        </a:xfrm>
        <a:prstGeom prst="rect">
          <a:avLst/>
        </a:prstGeom>
      </xdr:spPr>
    </xdr:pic>
    <xdr:clientData/>
  </xdr:twoCellAnchor>
  <xdr:twoCellAnchor>
    <xdr:from>
      <xdr:col>1</xdr:col>
      <xdr:colOff>192100</xdr:colOff>
      <xdr:row>803</xdr:row>
      <xdr:rowOff>53362</xdr:rowOff>
    </xdr:from>
    <xdr:to>
      <xdr:col>1</xdr:col>
      <xdr:colOff>693697</xdr:colOff>
      <xdr:row>804</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1"/>
        <a:stretch>
          <a:fillRect/>
        </a:stretch>
      </xdr:blipFill>
      <xdr:spPr>
        <a:xfrm>
          <a:off x="1141932" y="562642017"/>
          <a:ext cx="501597" cy="644910"/>
        </a:xfrm>
        <a:prstGeom prst="rect">
          <a:avLst/>
        </a:prstGeom>
      </xdr:spPr>
    </xdr:pic>
    <xdr:clientData/>
  </xdr:twoCellAnchor>
  <xdr:twoCellAnchor>
    <xdr:from>
      <xdr:col>1</xdr:col>
      <xdr:colOff>147793</xdr:colOff>
      <xdr:row>805</xdr:row>
      <xdr:rowOff>19172</xdr:rowOff>
    </xdr:from>
    <xdr:to>
      <xdr:col>1</xdr:col>
      <xdr:colOff>649970</xdr:colOff>
      <xdr:row>805</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2"/>
        <a:stretch>
          <a:fillRect/>
        </a:stretch>
      </xdr:blipFill>
      <xdr:spPr>
        <a:xfrm>
          <a:off x="1102315" y="563510892"/>
          <a:ext cx="502177" cy="626832"/>
        </a:xfrm>
        <a:prstGeom prst="rect">
          <a:avLst/>
        </a:prstGeom>
      </xdr:spPr>
    </xdr:pic>
    <xdr:clientData/>
  </xdr:twoCellAnchor>
  <xdr:twoCellAnchor editAs="oneCell">
    <xdr:from>
      <xdr:col>0</xdr:col>
      <xdr:colOff>805044</xdr:colOff>
      <xdr:row>851</xdr:row>
      <xdr:rowOff>440266</xdr:rowOff>
    </xdr:from>
    <xdr:to>
      <xdr:col>1</xdr:col>
      <xdr:colOff>392597</xdr:colOff>
      <xdr:row>852</xdr:row>
      <xdr:rowOff>340078</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3"/>
        <a:stretch>
          <a:fillRect/>
        </a:stretch>
      </xdr:blipFill>
      <xdr:spPr>
        <a:xfrm>
          <a:off x="805044" y="46820666"/>
          <a:ext cx="544286" cy="602545"/>
        </a:xfrm>
        <a:prstGeom prst="rect">
          <a:avLst/>
        </a:prstGeom>
      </xdr:spPr>
    </xdr:pic>
    <xdr:clientData/>
  </xdr:twoCellAnchor>
  <xdr:twoCellAnchor>
    <xdr:from>
      <xdr:col>1</xdr:col>
      <xdr:colOff>223296</xdr:colOff>
      <xdr:row>840</xdr:row>
      <xdr:rowOff>64033</xdr:rowOff>
    </xdr:from>
    <xdr:to>
      <xdr:col>1</xdr:col>
      <xdr:colOff>669888</xdr:colOff>
      <xdr:row>840</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58"/>
        <a:stretch>
          <a:fillRect/>
        </a:stretch>
      </xdr:blipFill>
      <xdr:spPr>
        <a:xfrm>
          <a:off x="1172307" y="132646451"/>
          <a:ext cx="446592" cy="570117"/>
        </a:xfrm>
        <a:prstGeom prst="rect">
          <a:avLst/>
        </a:prstGeom>
      </xdr:spPr>
    </xdr:pic>
    <xdr:clientData/>
  </xdr:twoCellAnchor>
  <xdr:twoCellAnchor>
    <xdr:from>
      <xdr:col>1</xdr:col>
      <xdr:colOff>193410</xdr:colOff>
      <xdr:row>855</xdr:row>
      <xdr:rowOff>43997</xdr:rowOff>
    </xdr:from>
    <xdr:to>
      <xdr:col>1</xdr:col>
      <xdr:colOff>684334</xdr:colOff>
      <xdr:row>855</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4"/>
        <a:stretch>
          <a:fillRect/>
        </a:stretch>
      </xdr:blipFill>
      <xdr:spPr>
        <a:xfrm>
          <a:off x="1151901" y="599747582"/>
          <a:ext cx="490924" cy="642877"/>
        </a:xfrm>
        <a:prstGeom prst="rect">
          <a:avLst/>
        </a:prstGeom>
      </xdr:spPr>
    </xdr:pic>
    <xdr:clientData/>
  </xdr:twoCellAnchor>
  <xdr:twoCellAnchor>
    <xdr:from>
      <xdr:col>1</xdr:col>
      <xdr:colOff>160084</xdr:colOff>
      <xdr:row>856</xdr:row>
      <xdr:rowOff>21344</xdr:rowOff>
    </xdr:from>
    <xdr:to>
      <xdr:col>1</xdr:col>
      <xdr:colOff>651008</xdr:colOff>
      <xdr:row>856</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4"/>
        <a:stretch>
          <a:fillRect/>
        </a:stretch>
      </xdr:blipFill>
      <xdr:spPr>
        <a:xfrm>
          <a:off x="1109916" y="600069663"/>
          <a:ext cx="490924" cy="642877"/>
        </a:xfrm>
        <a:prstGeom prst="rect">
          <a:avLst/>
        </a:prstGeom>
      </xdr:spPr>
    </xdr:pic>
    <xdr:clientData/>
  </xdr:twoCellAnchor>
  <xdr:twoCellAnchor>
    <xdr:from>
      <xdr:col>1</xdr:col>
      <xdr:colOff>134981</xdr:colOff>
      <xdr:row>857</xdr:row>
      <xdr:rowOff>42689</xdr:rowOff>
    </xdr:from>
    <xdr:to>
      <xdr:col>1</xdr:col>
      <xdr:colOff>593888</xdr:colOff>
      <xdr:row>857</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5"/>
        <a:stretch>
          <a:fillRect/>
        </a:stretch>
      </xdr:blipFill>
      <xdr:spPr>
        <a:xfrm>
          <a:off x="1087481" y="60309962"/>
          <a:ext cx="458907" cy="635128"/>
        </a:xfrm>
        <a:prstGeom prst="rect">
          <a:avLst/>
        </a:prstGeom>
      </xdr:spPr>
    </xdr:pic>
    <xdr:clientData/>
  </xdr:twoCellAnchor>
  <xdr:twoCellAnchor>
    <xdr:from>
      <xdr:col>1</xdr:col>
      <xdr:colOff>96051</xdr:colOff>
      <xdr:row>858</xdr:row>
      <xdr:rowOff>42690</xdr:rowOff>
    </xdr:from>
    <xdr:to>
      <xdr:col>1</xdr:col>
      <xdr:colOff>725714</xdr:colOff>
      <xdr:row>858</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6"/>
        <a:stretch>
          <a:fillRect/>
        </a:stretch>
      </xdr:blipFill>
      <xdr:spPr>
        <a:xfrm>
          <a:off x="1045883" y="601478404"/>
          <a:ext cx="629663" cy="643620"/>
        </a:xfrm>
        <a:prstGeom prst="rect">
          <a:avLst/>
        </a:prstGeom>
      </xdr:spPr>
    </xdr:pic>
    <xdr:clientData/>
  </xdr:twoCellAnchor>
  <xdr:twoCellAnchor>
    <xdr:from>
      <xdr:col>1</xdr:col>
      <xdr:colOff>102323</xdr:colOff>
      <xdr:row>860</xdr:row>
      <xdr:rowOff>10378</xdr:rowOff>
    </xdr:from>
    <xdr:to>
      <xdr:col>1</xdr:col>
      <xdr:colOff>516374</xdr:colOff>
      <xdr:row>860</xdr:row>
      <xdr:rowOff>632486</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7"/>
        <a:stretch>
          <a:fillRect/>
        </a:stretch>
      </xdr:blipFill>
      <xdr:spPr>
        <a:xfrm>
          <a:off x="1051334" y="600120268"/>
          <a:ext cx="414051" cy="622108"/>
        </a:xfrm>
        <a:prstGeom prst="rect">
          <a:avLst/>
        </a:prstGeom>
      </xdr:spPr>
    </xdr:pic>
    <xdr:clientData/>
  </xdr:twoCellAnchor>
  <xdr:twoCellAnchor>
    <xdr:from>
      <xdr:col>0</xdr:col>
      <xdr:colOff>939158</xdr:colOff>
      <xdr:row>861</xdr:row>
      <xdr:rowOff>64033</xdr:rowOff>
    </xdr:from>
    <xdr:to>
      <xdr:col>1</xdr:col>
      <xdr:colOff>768403</xdr:colOff>
      <xdr:row>861</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18"/>
        <a:stretch>
          <a:fillRect/>
        </a:stretch>
      </xdr:blipFill>
      <xdr:spPr>
        <a:xfrm>
          <a:off x="939158" y="603580840"/>
          <a:ext cx="779077" cy="608319"/>
        </a:xfrm>
        <a:prstGeom prst="rect">
          <a:avLst/>
        </a:prstGeom>
      </xdr:spPr>
    </xdr:pic>
    <xdr:clientData/>
  </xdr:twoCellAnchor>
  <xdr:twoCellAnchor>
    <xdr:from>
      <xdr:col>1</xdr:col>
      <xdr:colOff>79382</xdr:colOff>
      <xdr:row>863</xdr:row>
      <xdr:rowOff>7076</xdr:rowOff>
    </xdr:from>
    <xdr:to>
      <xdr:col>1</xdr:col>
      <xdr:colOff>585057</xdr:colOff>
      <xdr:row>863</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19"/>
        <a:stretch>
          <a:fillRect/>
        </a:stretch>
      </xdr:blipFill>
      <xdr:spPr>
        <a:xfrm>
          <a:off x="1035449" y="609721233"/>
          <a:ext cx="505675" cy="646370"/>
        </a:xfrm>
        <a:prstGeom prst="rect">
          <a:avLst/>
        </a:prstGeom>
      </xdr:spPr>
    </xdr:pic>
    <xdr:clientData/>
  </xdr:twoCellAnchor>
  <xdr:twoCellAnchor>
    <xdr:from>
      <xdr:col>1</xdr:col>
      <xdr:colOff>138739</xdr:colOff>
      <xdr:row>647</xdr:row>
      <xdr:rowOff>32018</xdr:rowOff>
    </xdr:from>
    <xdr:to>
      <xdr:col>1</xdr:col>
      <xdr:colOff>651008</xdr:colOff>
      <xdr:row>647</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0"/>
        <a:stretch>
          <a:fillRect/>
        </a:stretch>
      </xdr:blipFill>
      <xdr:spPr>
        <a:xfrm>
          <a:off x="1088571" y="450935379"/>
          <a:ext cx="512269" cy="640336"/>
        </a:xfrm>
        <a:prstGeom prst="rect">
          <a:avLst/>
        </a:prstGeom>
      </xdr:spPr>
    </xdr:pic>
    <xdr:clientData/>
  </xdr:twoCellAnchor>
  <xdr:twoCellAnchor>
    <xdr:from>
      <xdr:col>1</xdr:col>
      <xdr:colOff>85378</xdr:colOff>
      <xdr:row>736</xdr:row>
      <xdr:rowOff>37098</xdr:rowOff>
    </xdr:from>
    <xdr:to>
      <xdr:col>1</xdr:col>
      <xdr:colOff>693698</xdr:colOff>
      <xdr:row>737</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1"/>
        <a:stretch>
          <a:fillRect/>
        </a:stretch>
      </xdr:blipFill>
      <xdr:spPr>
        <a:xfrm>
          <a:off x="1035210" y="513373232"/>
          <a:ext cx="608320" cy="656600"/>
        </a:xfrm>
        <a:prstGeom prst="rect">
          <a:avLst/>
        </a:prstGeom>
      </xdr:spPr>
    </xdr:pic>
    <xdr:clientData/>
  </xdr:twoCellAnchor>
  <xdr:twoCellAnchor>
    <xdr:from>
      <xdr:col>1</xdr:col>
      <xdr:colOff>213445</xdr:colOff>
      <xdr:row>735</xdr:row>
      <xdr:rowOff>32018</xdr:rowOff>
    </xdr:from>
    <xdr:to>
      <xdr:col>1</xdr:col>
      <xdr:colOff>736386</xdr:colOff>
      <xdr:row>735</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2"/>
        <a:stretch>
          <a:fillRect/>
        </a:stretch>
      </xdr:blipFill>
      <xdr:spPr>
        <a:xfrm>
          <a:off x="1163277" y="512674455"/>
          <a:ext cx="522941" cy="651007"/>
        </a:xfrm>
        <a:prstGeom prst="rect">
          <a:avLst/>
        </a:prstGeom>
      </xdr:spPr>
    </xdr:pic>
    <xdr:clientData/>
  </xdr:twoCellAnchor>
  <xdr:twoCellAnchor>
    <xdr:from>
      <xdr:col>1</xdr:col>
      <xdr:colOff>202773</xdr:colOff>
      <xdr:row>733</xdr:row>
      <xdr:rowOff>693697</xdr:rowOff>
    </xdr:from>
    <xdr:to>
      <xdr:col>1</xdr:col>
      <xdr:colOff>725714</xdr:colOff>
      <xdr:row>734</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2"/>
        <a:stretch>
          <a:fillRect/>
        </a:stretch>
      </xdr:blipFill>
      <xdr:spPr>
        <a:xfrm>
          <a:off x="1152605" y="511948739"/>
          <a:ext cx="522941" cy="651007"/>
        </a:xfrm>
        <a:prstGeom prst="rect">
          <a:avLst/>
        </a:prstGeom>
      </xdr:spPr>
    </xdr:pic>
    <xdr:clientData/>
  </xdr:twoCellAnchor>
  <xdr:twoCellAnchor>
    <xdr:from>
      <xdr:col>1</xdr:col>
      <xdr:colOff>170757</xdr:colOff>
      <xdr:row>733</xdr:row>
      <xdr:rowOff>32016</xdr:rowOff>
    </xdr:from>
    <xdr:to>
      <xdr:col>1</xdr:col>
      <xdr:colOff>693698</xdr:colOff>
      <xdr:row>733</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2"/>
        <a:stretch>
          <a:fillRect/>
        </a:stretch>
      </xdr:blipFill>
      <xdr:spPr>
        <a:xfrm>
          <a:off x="1120589" y="511287058"/>
          <a:ext cx="522941" cy="651007"/>
        </a:xfrm>
        <a:prstGeom prst="rect">
          <a:avLst/>
        </a:prstGeom>
      </xdr:spPr>
    </xdr:pic>
    <xdr:clientData/>
  </xdr:twoCellAnchor>
  <xdr:twoCellAnchor>
    <xdr:from>
      <xdr:col>1</xdr:col>
      <xdr:colOff>160084</xdr:colOff>
      <xdr:row>732</xdr:row>
      <xdr:rowOff>32017</xdr:rowOff>
    </xdr:from>
    <xdr:to>
      <xdr:col>1</xdr:col>
      <xdr:colOff>683025</xdr:colOff>
      <xdr:row>732</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2"/>
        <a:stretch>
          <a:fillRect/>
        </a:stretch>
      </xdr:blipFill>
      <xdr:spPr>
        <a:xfrm>
          <a:off x="1109916" y="510593362"/>
          <a:ext cx="522941" cy="651007"/>
        </a:xfrm>
        <a:prstGeom prst="rect">
          <a:avLst/>
        </a:prstGeom>
      </xdr:spPr>
    </xdr:pic>
    <xdr:clientData/>
  </xdr:twoCellAnchor>
  <xdr:twoCellAnchor>
    <xdr:from>
      <xdr:col>1</xdr:col>
      <xdr:colOff>234789</xdr:colOff>
      <xdr:row>731</xdr:row>
      <xdr:rowOff>32017</xdr:rowOff>
    </xdr:from>
    <xdr:to>
      <xdr:col>1</xdr:col>
      <xdr:colOff>697554</xdr:colOff>
      <xdr:row>731</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3"/>
        <a:stretch>
          <a:fillRect/>
        </a:stretch>
      </xdr:blipFill>
      <xdr:spPr>
        <a:xfrm>
          <a:off x="1184621" y="509899664"/>
          <a:ext cx="462765" cy="629664"/>
        </a:xfrm>
        <a:prstGeom prst="rect">
          <a:avLst/>
        </a:prstGeom>
      </xdr:spPr>
    </xdr:pic>
    <xdr:clientData/>
  </xdr:twoCellAnchor>
  <xdr:twoCellAnchor>
    <xdr:from>
      <xdr:col>1</xdr:col>
      <xdr:colOff>248449</xdr:colOff>
      <xdr:row>730</xdr:row>
      <xdr:rowOff>56349</xdr:rowOff>
    </xdr:from>
    <xdr:to>
      <xdr:col>1</xdr:col>
      <xdr:colOff>711214</xdr:colOff>
      <xdr:row>730</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3"/>
        <a:stretch>
          <a:fillRect/>
        </a:stretch>
      </xdr:blipFill>
      <xdr:spPr>
        <a:xfrm>
          <a:off x="1198281" y="509230299"/>
          <a:ext cx="462765" cy="629664"/>
        </a:xfrm>
        <a:prstGeom prst="rect">
          <a:avLst/>
        </a:prstGeom>
      </xdr:spPr>
    </xdr:pic>
    <xdr:clientData/>
  </xdr:twoCellAnchor>
  <xdr:twoCellAnchor>
    <xdr:from>
      <xdr:col>1</xdr:col>
      <xdr:colOff>230093</xdr:colOff>
      <xdr:row>729</xdr:row>
      <xdr:rowOff>27321</xdr:rowOff>
    </xdr:from>
    <xdr:to>
      <xdr:col>1</xdr:col>
      <xdr:colOff>692858</xdr:colOff>
      <xdr:row>729</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3"/>
        <a:stretch>
          <a:fillRect/>
        </a:stretch>
      </xdr:blipFill>
      <xdr:spPr>
        <a:xfrm>
          <a:off x="1179925" y="508507573"/>
          <a:ext cx="462765" cy="629664"/>
        </a:xfrm>
        <a:prstGeom prst="rect">
          <a:avLst/>
        </a:prstGeom>
      </xdr:spPr>
    </xdr:pic>
    <xdr:clientData/>
  </xdr:twoCellAnchor>
  <xdr:twoCellAnchor>
    <xdr:from>
      <xdr:col>1</xdr:col>
      <xdr:colOff>213446</xdr:colOff>
      <xdr:row>877</xdr:row>
      <xdr:rowOff>21345</xdr:rowOff>
    </xdr:from>
    <xdr:to>
      <xdr:col>1</xdr:col>
      <xdr:colOff>704370</xdr:colOff>
      <xdr:row>877</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4"/>
        <a:stretch>
          <a:fillRect/>
        </a:stretch>
      </xdr:blipFill>
      <xdr:spPr>
        <a:xfrm>
          <a:off x="1163278" y="614637311"/>
          <a:ext cx="490924" cy="646772"/>
        </a:xfrm>
        <a:prstGeom prst="rect">
          <a:avLst/>
        </a:prstGeom>
      </xdr:spPr>
    </xdr:pic>
    <xdr:clientData/>
  </xdr:twoCellAnchor>
  <xdr:twoCellAnchor>
    <xdr:from>
      <xdr:col>1</xdr:col>
      <xdr:colOff>184418</xdr:colOff>
      <xdr:row>878</xdr:row>
      <xdr:rowOff>35005</xdr:rowOff>
    </xdr:from>
    <xdr:to>
      <xdr:col>1</xdr:col>
      <xdr:colOff>675342</xdr:colOff>
      <xdr:row>878</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4"/>
        <a:stretch>
          <a:fillRect/>
        </a:stretch>
      </xdr:blipFill>
      <xdr:spPr>
        <a:xfrm>
          <a:off x="1134250" y="615344669"/>
          <a:ext cx="490924" cy="646772"/>
        </a:xfrm>
        <a:prstGeom prst="rect">
          <a:avLst/>
        </a:prstGeom>
      </xdr:spPr>
    </xdr:pic>
    <xdr:clientData/>
  </xdr:twoCellAnchor>
  <xdr:twoCellAnchor>
    <xdr:from>
      <xdr:col>1</xdr:col>
      <xdr:colOff>224118</xdr:colOff>
      <xdr:row>883</xdr:row>
      <xdr:rowOff>42689</xdr:rowOff>
    </xdr:from>
    <xdr:to>
      <xdr:col>1</xdr:col>
      <xdr:colOff>674724</xdr:colOff>
      <xdr:row>883</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5"/>
        <a:stretch>
          <a:fillRect/>
        </a:stretch>
      </xdr:blipFill>
      <xdr:spPr>
        <a:xfrm>
          <a:off x="1173950" y="618820840"/>
          <a:ext cx="450606" cy="608319"/>
        </a:xfrm>
        <a:prstGeom prst="rect">
          <a:avLst/>
        </a:prstGeom>
      </xdr:spPr>
    </xdr:pic>
    <xdr:clientData/>
  </xdr:twoCellAnchor>
  <xdr:twoCellAnchor>
    <xdr:from>
      <xdr:col>1</xdr:col>
      <xdr:colOff>213445</xdr:colOff>
      <xdr:row>884</xdr:row>
      <xdr:rowOff>32017</xdr:rowOff>
    </xdr:from>
    <xdr:to>
      <xdr:col>1</xdr:col>
      <xdr:colOff>664051</xdr:colOff>
      <xdr:row>884</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5"/>
        <a:stretch>
          <a:fillRect/>
        </a:stretch>
      </xdr:blipFill>
      <xdr:spPr>
        <a:xfrm>
          <a:off x="1163277" y="619503866"/>
          <a:ext cx="450606" cy="608319"/>
        </a:xfrm>
        <a:prstGeom prst="rect">
          <a:avLst/>
        </a:prstGeom>
      </xdr:spPr>
    </xdr:pic>
    <xdr:clientData/>
  </xdr:twoCellAnchor>
  <xdr:twoCellAnchor>
    <xdr:from>
      <xdr:col>1</xdr:col>
      <xdr:colOff>124882</xdr:colOff>
      <xdr:row>864</xdr:row>
      <xdr:rowOff>25384</xdr:rowOff>
    </xdr:from>
    <xdr:to>
      <xdr:col>1</xdr:col>
      <xdr:colOff>630557</xdr:colOff>
      <xdr:row>864</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19"/>
        <a:stretch>
          <a:fillRect/>
        </a:stretch>
      </xdr:blipFill>
      <xdr:spPr>
        <a:xfrm>
          <a:off x="1083373" y="606678026"/>
          <a:ext cx="505675" cy="646370"/>
        </a:xfrm>
        <a:prstGeom prst="rect">
          <a:avLst/>
        </a:prstGeom>
      </xdr:spPr>
    </xdr:pic>
    <xdr:clientData/>
  </xdr:twoCellAnchor>
  <xdr:twoCellAnchor editAs="oneCell">
    <xdr:from>
      <xdr:col>1</xdr:col>
      <xdr:colOff>191697</xdr:colOff>
      <xdr:row>887</xdr:row>
      <xdr:rowOff>23962</xdr:rowOff>
    </xdr:from>
    <xdr:to>
      <xdr:col>1</xdr:col>
      <xdr:colOff>658962</xdr:colOff>
      <xdr:row>887</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6"/>
        <a:stretch>
          <a:fillRect/>
        </a:stretch>
      </xdr:blipFill>
      <xdr:spPr>
        <a:xfrm>
          <a:off x="1150188" y="622659434"/>
          <a:ext cx="467265" cy="654171"/>
        </a:xfrm>
        <a:prstGeom prst="rect">
          <a:avLst/>
        </a:prstGeom>
      </xdr:spPr>
    </xdr:pic>
    <xdr:clientData/>
  </xdr:twoCellAnchor>
  <xdr:twoCellAnchor>
    <xdr:from>
      <xdr:col>1</xdr:col>
      <xdr:colOff>227643</xdr:colOff>
      <xdr:row>854</xdr:row>
      <xdr:rowOff>35944</xdr:rowOff>
    </xdr:from>
    <xdr:to>
      <xdr:col>1</xdr:col>
      <xdr:colOff>635001</xdr:colOff>
      <xdr:row>854</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7"/>
        <a:stretch>
          <a:fillRect/>
        </a:stretch>
      </xdr:blipFill>
      <xdr:spPr>
        <a:xfrm>
          <a:off x="1186134" y="599044623"/>
          <a:ext cx="407358" cy="586595"/>
        </a:xfrm>
        <a:prstGeom prst="rect">
          <a:avLst/>
        </a:prstGeom>
      </xdr:spPr>
    </xdr:pic>
    <xdr:clientData/>
  </xdr:twoCellAnchor>
  <xdr:twoCellAnchor>
    <xdr:from>
      <xdr:col>1</xdr:col>
      <xdr:colOff>239621</xdr:colOff>
      <xdr:row>853</xdr:row>
      <xdr:rowOff>11980</xdr:rowOff>
    </xdr:from>
    <xdr:to>
      <xdr:col>1</xdr:col>
      <xdr:colOff>730848</xdr:colOff>
      <xdr:row>853</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28"/>
        <a:stretch>
          <a:fillRect/>
        </a:stretch>
      </xdr:blipFill>
      <xdr:spPr>
        <a:xfrm>
          <a:off x="1198112" y="597630848"/>
          <a:ext cx="491227" cy="670714"/>
        </a:xfrm>
        <a:prstGeom prst="rect">
          <a:avLst/>
        </a:prstGeom>
      </xdr:spPr>
    </xdr:pic>
    <xdr:clientData/>
  </xdr:twoCellAnchor>
  <xdr:twoCellAnchor>
    <xdr:from>
      <xdr:col>1</xdr:col>
      <xdr:colOff>224288</xdr:colOff>
      <xdr:row>889</xdr:row>
      <xdr:rowOff>68533</xdr:rowOff>
    </xdr:from>
    <xdr:to>
      <xdr:col>1</xdr:col>
      <xdr:colOff>655608</xdr:colOff>
      <xdr:row>889</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29"/>
        <a:stretch>
          <a:fillRect/>
        </a:stretch>
      </xdr:blipFill>
      <xdr:spPr>
        <a:xfrm>
          <a:off x="1182779" y="623398910"/>
          <a:ext cx="431320" cy="586595"/>
        </a:xfrm>
        <a:prstGeom prst="rect">
          <a:avLst/>
        </a:prstGeom>
      </xdr:spPr>
    </xdr:pic>
    <xdr:clientData/>
  </xdr:twoCellAnchor>
  <xdr:twoCellAnchor>
    <xdr:from>
      <xdr:col>1</xdr:col>
      <xdr:colOff>232915</xdr:colOff>
      <xdr:row>890</xdr:row>
      <xdr:rowOff>53197</xdr:rowOff>
    </xdr:from>
    <xdr:to>
      <xdr:col>1</xdr:col>
      <xdr:colOff>664235</xdr:colOff>
      <xdr:row>890</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29"/>
        <a:stretch>
          <a:fillRect/>
        </a:stretch>
      </xdr:blipFill>
      <xdr:spPr>
        <a:xfrm>
          <a:off x="1191406" y="624078480"/>
          <a:ext cx="431320" cy="586595"/>
        </a:xfrm>
        <a:prstGeom prst="rect">
          <a:avLst/>
        </a:prstGeom>
      </xdr:spPr>
    </xdr:pic>
    <xdr:clientData/>
  </xdr:twoCellAnchor>
  <xdr:twoCellAnchor>
    <xdr:from>
      <xdr:col>1</xdr:col>
      <xdr:colOff>265504</xdr:colOff>
      <xdr:row>891</xdr:row>
      <xdr:rowOff>61823</xdr:rowOff>
    </xdr:from>
    <xdr:to>
      <xdr:col>1</xdr:col>
      <xdr:colOff>696824</xdr:colOff>
      <xdr:row>891</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29"/>
        <a:stretch>
          <a:fillRect/>
        </a:stretch>
      </xdr:blipFill>
      <xdr:spPr>
        <a:xfrm>
          <a:off x="1223995" y="624782012"/>
          <a:ext cx="431320" cy="586595"/>
        </a:xfrm>
        <a:prstGeom prst="rect">
          <a:avLst/>
        </a:prstGeom>
      </xdr:spPr>
    </xdr:pic>
    <xdr:clientData/>
  </xdr:twoCellAnchor>
  <xdr:twoCellAnchor>
    <xdr:from>
      <xdr:col>1</xdr:col>
      <xdr:colOff>262149</xdr:colOff>
      <xdr:row>892</xdr:row>
      <xdr:rowOff>34507</xdr:rowOff>
    </xdr:from>
    <xdr:to>
      <xdr:col>1</xdr:col>
      <xdr:colOff>693469</xdr:colOff>
      <xdr:row>892</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29"/>
        <a:stretch>
          <a:fillRect/>
        </a:stretch>
      </xdr:blipFill>
      <xdr:spPr>
        <a:xfrm>
          <a:off x="1220640" y="625449601"/>
          <a:ext cx="431320" cy="586595"/>
        </a:xfrm>
        <a:prstGeom prst="rect">
          <a:avLst/>
        </a:prstGeom>
      </xdr:spPr>
    </xdr:pic>
    <xdr:clientData/>
  </xdr:twoCellAnchor>
  <xdr:twoCellAnchor>
    <xdr:from>
      <xdr:col>1</xdr:col>
      <xdr:colOff>203678</xdr:colOff>
      <xdr:row>893</xdr:row>
      <xdr:rowOff>43316</xdr:rowOff>
    </xdr:from>
    <xdr:to>
      <xdr:col>1</xdr:col>
      <xdr:colOff>684361</xdr:colOff>
      <xdr:row>893</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0"/>
        <a:stretch>
          <a:fillRect/>
        </a:stretch>
      </xdr:blipFill>
      <xdr:spPr>
        <a:xfrm>
          <a:off x="1162169" y="626153316"/>
          <a:ext cx="480683" cy="628585"/>
        </a:xfrm>
        <a:prstGeom prst="rect">
          <a:avLst/>
        </a:prstGeom>
      </xdr:spPr>
    </xdr:pic>
    <xdr:clientData/>
  </xdr:twoCellAnchor>
  <xdr:twoCellAnchor>
    <xdr:from>
      <xdr:col>1</xdr:col>
      <xdr:colOff>212304</xdr:colOff>
      <xdr:row>894</xdr:row>
      <xdr:rowOff>27980</xdr:rowOff>
    </xdr:from>
    <xdr:to>
      <xdr:col>1</xdr:col>
      <xdr:colOff>692987</xdr:colOff>
      <xdr:row>894</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0"/>
        <a:stretch>
          <a:fillRect/>
        </a:stretch>
      </xdr:blipFill>
      <xdr:spPr>
        <a:xfrm>
          <a:off x="1170795" y="626832886"/>
          <a:ext cx="480683" cy="628585"/>
        </a:xfrm>
        <a:prstGeom prst="rect">
          <a:avLst/>
        </a:prstGeom>
      </xdr:spPr>
    </xdr:pic>
    <xdr:clientData/>
  </xdr:twoCellAnchor>
  <xdr:twoCellAnchor>
    <xdr:from>
      <xdr:col>1</xdr:col>
      <xdr:colOff>155754</xdr:colOff>
      <xdr:row>895</xdr:row>
      <xdr:rowOff>23962</xdr:rowOff>
    </xdr:from>
    <xdr:to>
      <xdr:col>1</xdr:col>
      <xdr:colOff>682924</xdr:colOff>
      <xdr:row>895</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1"/>
        <a:stretch>
          <a:fillRect/>
        </a:stretch>
      </xdr:blipFill>
      <xdr:spPr>
        <a:xfrm>
          <a:off x="1114245" y="627523773"/>
          <a:ext cx="527170" cy="639334"/>
        </a:xfrm>
        <a:prstGeom prst="rect">
          <a:avLst/>
        </a:prstGeom>
      </xdr:spPr>
    </xdr:pic>
    <xdr:clientData/>
  </xdr:twoCellAnchor>
  <xdr:twoCellAnchor>
    <xdr:from>
      <xdr:col>1</xdr:col>
      <xdr:colOff>239623</xdr:colOff>
      <xdr:row>896</xdr:row>
      <xdr:rowOff>23963</xdr:rowOff>
    </xdr:from>
    <xdr:to>
      <xdr:col>1</xdr:col>
      <xdr:colOff>690229</xdr:colOff>
      <xdr:row>896</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5"/>
        <a:stretch>
          <a:fillRect/>
        </a:stretch>
      </xdr:blipFill>
      <xdr:spPr>
        <a:xfrm>
          <a:off x="1198114" y="628218680"/>
          <a:ext cx="450606" cy="608319"/>
        </a:xfrm>
        <a:prstGeom prst="rect">
          <a:avLst/>
        </a:prstGeom>
      </xdr:spPr>
    </xdr:pic>
    <xdr:clientData/>
  </xdr:twoCellAnchor>
  <xdr:twoCellAnchor>
    <xdr:from>
      <xdr:col>1</xdr:col>
      <xdr:colOff>119811</xdr:colOff>
      <xdr:row>897</xdr:row>
      <xdr:rowOff>23962</xdr:rowOff>
    </xdr:from>
    <xdr:to>
      <xdr:col>1</xdr:col>
      <xdr:colOff>792911</xdr:colOff>
      <xdr:row>897</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2"/>
        <a:stretch>
          <a:fillRect/>
        </a:stretch>
      </xdr:blipFill>
      <xdr:spPr>
        <a:xfrm>
          <a:off x="1078302" y="628913585"/>
          <a:ext cx="673100" cy="647700"/>
        </a:xfrm>
        <a:prstGeom prst="rect">
          <a:avLst/>
        </a:prstGeom>
      </xdr:spPr>
    </xdr:pic>
    <xdr:clientData/>
  </xdr:twoCellAnchor>
  <xdr:twoCellAnchor>
    <xdr:from>
      <xdr:col>1</xdr:col>
      <xdr:colOff>92494</xdr:colOff>
      <xdr:row>898</xdr:row>
      <xdr:rowOff>32589</xdr:rowOff>
    </xdr:from>
    <xdr:to>
      <xdr:col>1</xdr:col>
      <xdr:colOff>765594</xdr:colOff>
      <xdr:row>898</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2"/>
        <a:stretch>
          <a:fillRect/>
        </a:stretch>
      </xdr:blipFill>
      <xdr:spPr>
        <a:xfrm>
          <a:off x="1050985" y="629617117"/>
          <a:ext cx="673100" cy="647700"/>
        </a:xfrm>
        <a:prstGeom prst="rect">
          <a:avLst/>
        </a:prstGeom>
      </xdr:spPr>
    </xdr:pic>
    <xdr:clientData/>
  </xdr:twoCellAnchor>
  <xdr:twoCellAnchor>
    <xdr:from>
      <xdr:col>1</xdr:col>
      <xdr:colOff>89139</xdr:colOff>
      <xdr:row>899</xdr:row>
      <xdr:rowOff>17253</xdr:rowOff>
    </xdr:from>
    <xdr:to>
      <xdr:col>1</xdr:col>
      <xdr:colOff>762239</xdr:colOff>
      <xdr:row>899</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2"/>
        <a:stretch>
          <a:fillRect/>
        </a:stretch>
      </xdr:blipFill>
      <xdr:spPr>
        <a:xfrm>
          <a:off x="1047630" y="630296687"/>
          <a:ext cx="673100" cy="647700"/>
        </a:xfrm>
        <a:prstGeom prst="rect">
          <a:avLst/>
        </a:prstGeom>
      </xdr:spPr>
    </xdr:pic>
    <xdr:clientData/>
  </xdr:twoCellAnchor>
  <xdr:twoCellAnchor>
    <xdr:from>
      <xdr:col>1</xdr:col>
      <xdr:colOff>107830</xdr:colOff>
      <xdr:row>900</xdr:row>
      <xdr:rowOff>23963</xdr:rowOff>
    </xdr:from>
    <xdr:to>
      <xdr:col>1</xdr:col>
      <xdr:colOff>742830</xdr:colOff>
      <xdr:row>900</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3"/>
        <a:stretch>
          <a:fillRect/>
        </a:stretch>
      </xdr:blipFill>
      <xdr:spPr>
        <a:xfrm>
          <a:off x="1066321" y="630998303"/>
          <a:ext cx="635000" cy="647700"/>
        </a:xfrm>
        <a:prstGeom prst="rect">
          <a:avLst/>
        </a:prstGeom>
      </xdr:spPr>
    </xdr:pic>
    <xdr:clientData/>
  </xdr:twoCellAnchor>
  <xdr:twoCellAnchor>
    <xdr:from>
      <xdr:col>1</xdr:col>
      <xdr:colOff>155754</xdr:colOff>
      <xdr:row>901</xdr:row>
      <xdr:rowOff>23962</xdr:rowOff>
    </xdr:from>
    <xdr:to>
      <xdr:col>1</xdr:col>
      <xdr:colOff>778054</xdr:colOff>
      <xdr:row>902</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4"/>
        <a:stretch>
          <a:fillRect/>
        </a:stretch>
      </xdr:blipFill>
      <xdr:spPr>
        <a:xfrm>
          <a:off x="1114245" y="631693207"/>
          <a:ext cx="622300" cy="673100"/>
        </a:xfrm>
        <a:prstGeom prst="rect">
          <a:avLst/>
        </a:prstGeom>
      </xdr:spPr>
    </xdr:pic>
    <xdr:clientData/>
  </xdr:twoCellAnchor>
  <xdr:twoCellAnchor>
    <xdr:from>
      <xdr:col>1</xdr:col>
      <xdr:colOff>131792</xdr:colOff>
      <xdr:row>902</xdr:row>
      <xdr:rowOff>23962</xdr:rowOff>
    </xdr:from>
    <xdr:to>
      <xdr:col>1</xdr:col>
      <xdr:colOff>754092</xdr:colOff>
      <xdr:row>903</xdr:row>
      <xdr:rowOff>0</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4"/>
        <a:stretch>
          <a:fillRect/>
        </a:stretch>
      </xdr:blipFill>
      <xdr:spPr>
        <a:xfrm>
          <a:off x="1090283" y="632388113"/>
          <a:ext cx="622300" cy="673100"/>
        </a:xfrm>
        <a:prstGeom prst="rect">
          <a:avLst/>
        </a:prstGeom>
      </xdr:spPr>
    </xdr:pic>
    <xdr:clientData/>
  </xdr:twoCellAnchor>
  <xdr:twoCellAnchor>
    <xdr:from>
      <xdr:col>1</xdr:col>
      <xdr:colOff>203679</xdr:colOff>
      <xdr:row>885</xdr:row>
      <xdr:rowOff>23961</xdr:rowOff>
    </xdr:from>
    <xdr:to>
      <xdr:col>1</xdr:col>
      <xdr:colOff>731053</xdr:colOff>
      <xdr:row>885</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5"/>
        <a:stretch>
          <a:fillRect/>
        </a:stretch>
      </xdr:blipFill>
      <xdr:spPr>
        <a:xfrm>
          <a:off x="1162170" y="620574716"/>
          <a:ext cx="527374" cy="635001"/>
        </a:xfrm>
        <a:prstGeom prst="rect">
          <a:avLst/>
        </a:prstGeom>
      </xdr:spPr>
    </xdr:pic>
    <xdr:clientData/>
  </xdr:twoCellAnchor>
  <xdr:twoCellAnchor>
    <xdr:from>
      <xdr:col>1</xdr:col>
      <xdr:colOff>119811</xdr:colOff>
      <xdr:row>904</xdr:row>
      <xdr:rowOff>23963</xdr:rowOff>
    </xdr:from>
    <xdr:to>
      <xdr:col>1</xdr:col>
      <xdr:colOff>647185</xdr:colOff>
      <xdr:row>904</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5"/>
        <a:stretch>
          <a:fillRect/>
        </a:stretch>
      </xdr:blipFill>
      <xdr:spPr>
        <a:xfrm>
          <a:off x="1078302" y="635167737"/>
          <a:ext cx="527374" cy="635001"/>
        </a:xfrm>
        <a:prstGeom prst="rect">
          <a:avLst/>
        </a:prstGeom>
      </xdr:spPr>
    </xdr:pic>
    <xdr:clientData/>
  </xdr:twoCellAnchor>
  <xdr:twoCellAnchor>
    <xdr:from>
      <xdr:col>1</xdr:col>
      <xdr:colOff>119811</xdr:colOff>
      <xdr:row>905</xdr:row>
      <xdr:rowOff>23962</xdr:rowOff>
    </xdr:from>
    <xdr:to>
      <xdr:col>1</xdr:col>
      <xdr:colOff>647185</xdr:colOff>
      <xdr:row>905</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5"/>
        <a:stretch>
          <a:fillRect/>
        </a:stretch>
      </xdr:blipFill>
      <xdr:spPr>
        <a:xfrm>
          <a:off x="1078302" y="635862641"/>
          <a:ext cx="527374" cy="635001"/>
        </a:xfrm>
        <a:prstGeom prst="rect">
          <a:avLst/>
        </a:prstGeom>
      </xdr:spPr>
    </xdr:pic>
    <xdr:clientData/>
  </xdr:twoCellAnchor>
  <xdr:twoCellAnchor>
    <xdr:from>
      <xdr:col>1</xdr:col>
      <xdr:colOff>143773</xdr:colOff>
      <xdr:row>906</xdr:row>
      <xdr:rowOff>0</xdr:rowOff>
    </xdr:from>
    <xdr:to>
      <xdr:col>1</xdr:col>
      <xdr:colOff>659337</xdr:colOff>
      <xdr:row>906</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6"/>
        <a:stretch>
          <a:fillRect/>
        </a:stretch>
      </xdr:blipFill>
      <xdr:spPr>
        <a:xfrm>
          <a:off x="1102264" y="636533585"/>
          <a:ext cx="515564" cy="646982"/>
        </a:xfrm>
        <a:prstGeom prst="rect">
          <a:avLst/>
        </a:prstGeom>
      </xdr:spPr>
    </xdr:pic>
    <xdr:clientData/>
  </xdr:twoCellAnchor>
  <xdr:twoCellAnchor editAs="oneCell">
    <xdr:from>
      <xdr:col>1</xdr:col>
      <xdr:colOff>119811</xdr:colOff>
      <xdr:row>907</xdr:row>
      <xdr:rowOff>35944</xdr:rowOff>
    </xdr:from>
    <xdr:to>
      <xdr:col>1</xdr:col>
      <xdr:colOff>658962</xdr:colOff>
      <xdr:row>907</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7"/>
        <a:stretch>
          <a:fillRect/>
        </a:stretch>
      </xdr:blipFill>
      <xdr:spPr>
        <a:xfrm>
          <a:off x="1078302" y="637264435"/>
          <a:ext cx="539151" cy="646981"/>
        </a:xfrm>
        <a:prstGeom prst="rect">
          <a:avLst/>
        </a:prstGeom>
      </xdr:spPr>
    </xdr:pic>
    <xdr:clientData/>
  </xdr:twoCellAnchor>
  <xdr:twoCellAnchor>
    <xdr:from>
      <xdr:col>1</xdr:col>
      <xdr:colOff>119811</xdr:colOff>
      <xdr:row>903</xdr:row>
      <xdr:rowOff>23962</xdr:rowOff>
    </xdr:from>
    <xdr:to>
      <xdr:col>1</xdr:col>
      <xdr:colOff>742111</xdr:colOff>
      <xdr:row>903</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38"/>
        <a:stretch>
          <a:fillRect/>
        </a:stretch>
      </xdr:blipFill>
      <xdr:spPr>
        <a:xfrm>
          <a:off x="1078302" y="634472830"/>
          <a:ext cx="622300" cy="635000"/>
        </a:xfrm>
        <a:prstGeom prst="rect">
          <a:avLst/>
        </a:prstGeom>
      </xdr:spPr>
    </xdr:pic>
    <xdr:clientData/>
  </xdr:twoCellAnchor>
  <xdr:twoCellAnchor>
    <xdr:from>
      <xdr:col>1</xdr:col>
      <xdr:colOff>119810</xdr:colOff>
      <xdr:row>908</xdr:row>
      <xdr:rowOff>35944</xdr:rowOff>
    </xdr:from>
    <xdr:to>
      <xdr:col>1</xdr:col>
      <xdr:colOff>563113</xdr:colOff>
      <xdr:row>908</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39"/>
        <a:stretch>
          <a:fillRect/>
        </a:stretch>
      </xdr:blipFill>
      <xdr:spPr>
        <a:xfrm>
          <a:off x="1078301" y="637959340"/>
          <a:ext cx="443303" cy="626406"/>
        </a:xfrm>
        <a:prstGeom prst="rect">
          <a:avLst/>
        </a:prstGeom>
      </xdr:spPr>
    </xdr:pic>
    <xdr:clientData/>
  </xdr:twoCellAnchor>
  <xdr:twoCellAnchor>
    <xdr:from>
      <xdr:col>1</xdr:col>
      <xdr:colOff>143774</xdr:colOff>
      <xdr:row>909</xdr:row>
      <xdr:rowOff>23963</xdr:rowOff>
    </xdr:from>
    <xdr:to>
      <xdr:col>1</xdr:col>
      <xdr:colOff>587077</xdr:colOff>
      <xdr:row>909</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39"/>
        <a:stretch>
          <a:fillRect/>
        </a:stretch>
      </xdr:blipFill>
      <xdr:spPr>
        <a:xfrm>
          <a:off x="1102265" y="638642265"/>
          <a:ext cx="443303" cy="626406"/>
        </a:xfrm>
        <a:prstGeom prst="rect">
          <a:avLst/>
        </a:prstGeom>
      </xdr:spPr>
    </xdr:pic>
    <xdr:clientData/>
  </xdr:twoCellAnchor>
  <xdr:twoCellAnchor>
    <xdr:from>
      <xdr:col>1</xdr:col>
      <xdr:colOff>155755</xdr:colOff>
      <xdr:row>910</xdr:row>
      <xdr:rowOff>47925</xdr:rowOff>
    </xdr:from>
    <xdr:to>
      <xdr:col>1</xdr:col>
      <xdr:colOff>599058</xdr:colOff>
      <xdr:row>910</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39"/>
        <a:stretch>
          <a:fillRect/>
        </a:stretch>
      </xdr:blipFill>
      <xdr:spPr>
        <a:xfrm>
          <a:off x="1114246" y="639361133"/>
          <a:ext cx="443303" cy="626406"/>
        </a:xfrm>
        <a:prstGeom prst="rect">
          <a:avLst/>
        </a:prstGeom>
      </xdr:spPr>
    </xdr:pic>
    <xdr:clientData/>
  </xdr:twoCellAnchor>
  <xdr:twoCellAnchor>
    <xdr:from>
      <xdr:col>1</xdr:col>
      <xdr:colOff>95849</xdr:colOff>
      <xdr:row>911</xdr:row>
      <xdr:rowOff>0</xdr:rowOff>
    </xdr:from>
    <xdr:to>
      <xdr:col>1</xdr:col>
      <xdr:colOff>623018</xdr:colOff>
      <xdr:row>912</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0"/>
        <a:stretch>
          <a:fillRect/>
        </a:stretch>
      </xdr:blipFill>
      <xdr:spPr>
        <a:xfrm>
          <a:off x="1054340" y="640008113"/>
          <a:ext cx="527169" cy="702892"/>
        </a:xfrm>
        <a:prstGeom prst="rect">
          <a:avLst/>
        </a:prstGeom>
      </xdr:spPr>
    </xdr:pic>
    <xdr:clientData/>
  </xdr:twoCellAnchor>
  <xdr:twoCellAnchor>
    <xdr:from>
      <xdr:col>1</xdr:col>
      <xdr:colOff>131792</xdr:colOff>
      <xdr:row>912</xdr:row>
      <xdr:rowOff>23962</xdr:rowOff>
    </xdr:from>
    <xdr:to>
      <xdr:col>1</xdr:col>
      <xdr:colOff>635000</xdr:colOff>
      <xdr:row>912</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1"/>
        <a:stretch>
          <a:fillRect/>
        </a:stretch>
      </xdr:blipFill>
      <xdr:spPr>
        <a:xfrm>
          <a:off x="1090283" y="640726981"/>
          <a:ext cx="503208" cy="661077"/>
        </a:xfrm>
        <a:prstGeom prst="rect">
          <a:avLst/>
        </a:prstGeom>
      </xdr:spPr>
    </xdr:pic>
    <xdr:clientData/>
  </xdr:twoCellAnchor>
  <xdr:twoCellAnchor>
    <xdr:from>
      <xdr:col>1</xdr:col>
      <xdr:colOff>119810</xdr:colOff>
      <xdr:row>913</xdr:row>
      <xdr:rowOff>23962</xdr:rowOff>
    </xdr:from>
    <xdr:to>
      <xdr:col>1</xdr:col>
      <xdr:colOff>594263</xdr:colOff>
      <xdr:row>913</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2"/>
        <a:stretch>
          <a:fillRect/>
        </a:stretch>
      </xdr:blipFill>
      <xdr:spPr>
        <a:xfrm>
          <a:off x="1078301" y="641421887"/>
          <a:ext cx="474453" cy="646981"/>
        </a:xfrm>
        <a:prstGeom prst="rect">
          <a:avLst/>
        </a:prstGeom>
      </xdr:spPr>
    </xdr:pic>
    <xdr:clientData/>
  </xdr:twoCellAnchor>
  <xdr:twoCellAnchor>
    <xdr:from>
      <xdr:col>1</xdr:col>
      <xdr:colOff>131793</xdr:colOff>
      <xdr:row>914</xdr:row>
      <xdr:rowOff>23963</xdr:rowOff>
    </xdr:from>
    <xdr:to>
      <xdr:col>1</xdr:col>
      <xdr:colOff>635000</xdr:colOff>
      <xdr:row>914</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3"/>
        <a:stretch>
          <a:fillRect/>
        </a:stretch>
      </xdr:blipFill>
      <xdr:spPr>
        <a:xfrm>
          <a:off x="1090284" y="642116793"/>
          <a:ext cx="503207" cy="667717"/>
        </a:xfrm>
        <a:prstGeom prst="rect">
          <a:avLst/>
        </a:prstGeom>
      </xdr:spPr>
    </xdr:pic>
    <xdr:clientData/>
  </xdr:twoCellAnchor>
  <xdr:twoCellAnchor>
    <xdr:from>
      <xdr:col>1</xdr:col>
      <xdr:colOff>107829</xdr:colOff>
      <xdr:row>915</xdr:row>
      <xdr:rowOff>23962</xdr:rowOff>
    </xdr:from>
    <xdr:to>
      <xdr:col>1</xdr:col>
      <xdr:colOff>635000</xdr:colOff>
      <xdr:row>915</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4"/>
        <a:stretch>
          <a:fillRect/>
        </a:stretch>
      </xdr:blipFill>
      <xdr:spPr>
        <a:xfrm>
          <a:off x="1066320" y="642811698"/>
          <a:ext cx="527171" cy="661360"/>
        </a:xfrm>
        <a:prstGeom prst="rect">
          <a:avLst/>
        </a:prstGeom>
      </xdr:spPr>
    </xdr:pic>
    <xdr:clientData/>
  </xdr:twoCellAnchor>
  <xdr:twoCellAnchor>
    <xdr:from>
      <xdr:col>1</xdr:col>
      <xdr:colOff>167734</xdr:colOff>
      <xdr:row>879</xdr:row>
      <xdr:rowOff>0</xdr:rowOff>
    </xdr:from>
    <xdr:to>
      <xdr:col>1</xdr:col>
      <xdr:colOff>694905</xdr:colOff>
      <xdr:row>879</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5"/>
        <a:stretch>
          <a:fillRect/>
        </a:stretch>
      </xdr:blipFill>
      <xdr:spPr>
        <a:xfrm>
          <a:off x="1126225" y="616381321"/>
          <a:ext cx="527171" cy="676370"/>
        </a:xfrm>
        <a:prstGeom prst="rect">
          <a:avLst/>
        </a:prstGeom>
      </xdr:spPr>
    </xdr:pic>
    <xdr:clientData/>
  </xdr:twoCellAnchor>
  <xdr:twoCellAnchor>
    <xdr:from>
      <xdr:col>1</xdr:col>
      <xdr:colOff>155754</xdr:colOff>
      <xdr:row>881</xdr:row>
      <xdr:rowOff>23963</xdr:rowOff>
    </xdr:from>
    <xdr:to>
      <xdr:col>1</xdr:col>
      <xdr:colOff>599056</xdr:colOff>
      <xdr:row>881</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6"/>
        <a:stretch>
          <a:fillRect/>
        </a:stretch>
      </xdr:blipFill>
      <xdr:spPr>
        <a:xfrm>
          <a:off x="1114245" y="617795095"/>
          <a:ext cx="443302" cy="654878"/>
        </a:xfrm>
        <a:prstGeom prst="rect">
          <a:avLst/>
        </a:prstGeom>
      </xdr:spPr>
    </xdr:pic>
    <xdr:clientData/>
  </xdr:twoCellAnchor>
  <xdr:twoCellAnchor>
    <xdr:from>
      <xdr:col>1</xdr:col>
      <xdr:colOff>131793</xdr:colOff>
      <xdr:row>882</xdr:row>
      <xdr:rowOff>35943</xdr:rowOff>
    </xdr:from>
    <xdr:to>
      <xdr:col>1</xdr:col>
      <xdr:colOff>575095</xdr:colOff>
      <xdr:row>882</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6"/>
        <a:stretch>
          <a:fillRect/>
        </a:stretch>
      </xdr:blipFill>
      <xdr:spPr>
        <a:xfrm>
          <a:off x="1090284" y="618501981"/>
          <a:ext cx="443302" cy="654878"/>
        </a:xfrm>
        <a:prstGeom prst="rect">
          <a:avLst/>
        </a:prstGeom>
      </xdr:spPr>
    </xdr:pic>
    <xdr:clientData/>
  </xdr:twoCellAnchor>
  <xdr:twoCellAnchor>
    <xdr:from>
      <xdr:col>1</xdr:col>
      <xdr:colOff>155754</xdr:colOff>
      <xdr:row>880</xdr:row>
      <xdr:rowOff>11982</xdr:rowOff>
    </xdr:from>
    <xdr:to>
      <xdr:col>1</xdr:col>
      <xdr:colOff>682925</xdr:colOff>
      <xdr:row>880</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5"/>
        <a:stretch>
          <a:fillRect/>
        </a:stretch>
      </xdr:blipFill>
      <xdr:spPr>
        <a:xfrm>
          <a:off x="1114245" y="617088208"/>
          <a:ext cx="527171" cy="676370"/>
        </a:xfrm>
        <a:prstGeom prst="rect">
          <a:avLst/>
        </a:prstGeom>
      </xdr:spPr>
    </xdr:pic>
    <xdr:clientData/>
  </xdr:twoCellAnchor>
  <xdr:twoCellAnchor>
    <xdr:from>
      <xdr:col>1</xdr:col>
      <xdr:colOff>179716</xdr:colOff>
      <xdr:row>886</xdr:row>
      <xdr:rowOff>11981</xdr:rowOff>
    </xdr:from>
    <xdr:to>
      <xdr:col>1</xdr:col>
      <xdr:colOff>742830</xdr:colOff>
      <xdr:row>886</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7"/>
        <a:stretch>
          <a:fillRect/>
        </a:stretch>
      </xdr:blipFill>
      <xdr:spPr>
        <a:xfrm>
          <a:off x="1132216" y="623073981"/>
          <a:ext cx="563114" cy="636965"/>
        </a:xfrm>
        <a:prstGeom prst="rect">
          <a:avLst/>
        </a:prstGeom>
      </xdr:spPr>
    </xdr:pic>
    <xdr:clientData/>
  </xdr:twoCellAnchor>
  <xdr:twoCellAnchor>
    <xdr:from>
      <xdr:col>1</xdr:col>
      <xdr:colOff>71887</xdr:colOff>
      <xdr:row>710</xdr:row>
      <xdr:rowOff>25400</xdr:rowOff>
    </xdr:from>
    <xdr:to>
      <xdr:col>1</xdr:col>
      <xdr:colOff>527169</xdr:colOff>
      <xdr:row>710</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48"/>
        <a:stretch>
          <a:fillRect/>
        </a:stretch>
      </xdr:blipFill>
      <xdr:spPr>
        <a:xfrm>
          <a:off x="1024387" y="498754400"/>
          <a:ext cx="455282" cy="660400"/>
        </a:xfrm>
        <a:prstGeom prst="rect">
          <a:avLst/>
        </a:prstGeom>
      </xdr:spPr>
    </xdr:pic>
    <xdr:clientData/>
  </xdr:twoCellAnchor>
  <xdr:twoCellAnchor>
    <xdr:from>
      <xdr:col>1</xdr:col>
      <xdr:colOff>156553</xdr:colOff>
      <xdr:row>663</xdr:row>
      <xdr:rowOff>35942</xdr:rowOff>
    </xdr:from>
    <xdr:to>
      <xdr:col>1</xdr:col>
      <xdr:colOff>623817</xdr:colOff>
      <xdr:row>663</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49"/>
        <a:stretch>
          <a:fillRect/>
        </a:stretch>
      </xdr:blipFill>
      <xdr:spPr>
        <a:xfrm>
          <a:off x="1104820" y="462417542"/>
          <a:ext cx="467264" cy="637752"/>
        </a:xfrm>
        <a:prstGeom prst="rect">
          <a:avLst/>
        </a:prstGeom>
      </xdr:spPr>
    </xdr:pic>
    <xdr:clientData/>
  </xdr:twoCellAnchor>
  <xdr:twoCellAnchor>
    <xdr:from>
      <xdr:col>1</xdr:col>
      <xdr:colOff>165100</xdr:colOff>
      <xdr:row>917</xdr:row>
      <xdr:rowOff>38100</xdr:rowOff>
    </xdr:from>
    <xdr:to>
      <xdr:col>1</xdr:col>
      <xdr:colOff>698500</xdr:colOff>
      <xdr:row>917</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0"/>
        <a:stretch>
          <a:fillRect/>
        </a:stretch>
      </xdr:blipFill>
      <xdr:spPr>
        <a:xfrm>
          <a:off x="1117600" y="644753600"/>
          <a:ext cx="533400" cy="635000"/>
        </a:xfrm>
        <a:prstGeom prst="rect">
          <a:avLst/>
        </a:prstGeom>
      </xdr:spPr>
    </xdr:pic>
    <xdr:clientData/>
  </xdr:twoCellAnchor>
  <xdr:twoCellAnchor>
    <xdr:from>
      <xdr:col>1</xdr:col>
      <xdr:colOff>165100</xdr:colOff>
      <xdr:row>918</xdr:row>
      <xdr:rowOff>25400</xdr:rowOff>
    </xdr:from>
    <xdr:to>
      <xdr:col>1</xdr:col>
      <xdr:colOff>698500</xdr:colOff>
      <xdr:row>918</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0"/>
        <a:stretch>
          <a:fillRect/>
        </a:stretch>
      </xdr:blipFill>
      <xdr:spPr>
        <a:xfrm>
          <a:off x="1117600" y="645439400"/>
          <a:ext cx="533400" cy="635000"/>
        </a:xfrm>
        <a:prstGeom prst="rect">
          <a:avLst/>
        </a:prstGeom>
      </xdr:spPr>
    </xdr:pic>
    <xdr:clientData/>
  </xdr:twoCellAnchor>
  <xdr:twoCellAnchor>
    <xdr:from>
      <xdr:col>1</xdr:col>
      <xdr:colOff>127000</xdr:colOff>
      <xdr:row>919</xdr:row>
      <xdr:rowOff>25400</xdr:rowOff>
    </xdr:from>
    <xdr:to>
      <xdr:col>1</xdr:col>
      <xdr:colOff>660400</xdr:colOff>
      <xdr:row>919</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0"/>
        <a:stretch>
          <a:fillRect/>
        </a:stretch>
      </xdr:blipFill>
      <xdr:spPr>
        <a:xfrm>
          <a:off x="1079500" y="646137900"/>
          <a:ext cx="533400" cy="635000"/>
        </a:xfrm>
        <a:prstGeom prst="rect">
          <a:avLst/>
        </a:prstGeom>
      </xdr:spPr>
    </xdr:pic>
    <xdr:clientData/>
  </xdr:twoCellAnchor>
  <xdr:twoCellAnchor>
    <xdr:from>
      <xdr:col>1</xdr:col>
      <xdr:colOff>145605</xdr:colOff>
      <xdr:row>630</xdr:row>
      <xdr:rowOff>40446</xdr:rowOff>
    </xdr:from>
    <xdr:to>
      <xdr:col>1</xdr:col>
      <xdr:colOff>566164</xdr:colOff>
      <xdr:row>630</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4"/>
        <a:stretch>
          <a:fillRect/>
        </a:stretch>
      </xdr:blipFill>
      <xdr:spPr>
        <a:xfrm>
          <a:off x="1100127" y="439703121"/>
          <a:ext cx="420559" cy="647133"/>
        </a:xfrm>
        <a:prstGeom prst="rect">
          <a:avLst/>
        </a:prstGeom>
      </xdr:spPr>
    </xdr:pic>
    <xdr:clientData/>
  </xdr:twoCellAnchor>
  <xdr:twoCellAnchor>
    <xdr:from>
      <xdr:col>1</xdr:col>
      <xdr:colOff>137516</xdr:colOff>
      <xdr:row>791</xdr:row>
      <xdr:rowOff>48535</xdr:rowOff>
    </xdr:from>
    <xdr:to>
      <xdr:col>1</xdr:col>
      <xdr:colOff>645985</xdr:colOff>
      <xdr:row>791</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1"/>
        <a:stretch>
          <a:fillRect/>
        </a:stretch>
      </xdr:blipFill>
      <xdr:spPr>
        <a:xfrm>
          <a:off x="1092038" y="553800892"/>
          <a:ext cx="508469" cy="622974"/>
        </a:xfrm>
        <a:prstGeom prst="rect">
          <a:avLst/>
        </a:prstGeom>
      </xdr:spPr>
    </xdr:pic>
    <xdr:clientData/>
  </xdr:twoCellAnchor>
  <xdr:twoCellAnchor>
    <xdr:from>
      <xdr:col>1</xdr:col>
      <xdr:colOff>153694</xdr:colOff>
      <xdr:row>804</xdr:row>
      <xdr:rowOff>24268</xdr:rowOff>
    </xdr:from>
    <xdr:to>
      <xdr:col>1</xdr:col>
      <xdr:colOff>659673</xdr:colOff>
      <xdr:row>804</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2"/>
        <a:stretch>
          <a:fillRect/>
        </a:stretch>
      </xdr:blipFill>
      <xdr:spPr>
        <a:xfrm>
          <a:off x="1108216" y="562820319"/>
          <a:ext cx="505979" cy="629663"/>
        </a:xfrm>
        <a:prstGeom prst="rect">
          <a:avLst/>
        </a:prstGeom>
      </xdr:spPr>
    </xdr:pic>
    <xdr:clientData/>
  </xdr:twoCellAnchor>
  <xdr:twoCellAnchor>
    <xdr:from>
      <xdr:col>1</xdr:col>
      <xdr:colOff>161783</xdr:colOff>
      <xdr:row>862</xdr:row>
      <xdr:rowOff>40446</xdr:rowOff>
    </xdr:from>
    <xdr:to>
      <xdr:col>1</xdr:col>
      <xdr:colOff>667458</xdr:colOff>
      <xdr:row>862</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19"/>
        <a:stretch>
          <a:fillRect/>
        </a:stretch>
      </xdr:blipFill>
      <xdr:spPr>
        <a:xfrm>
          <a:off x="1116305" y="602489618"/>
          <a:ext cx="505675" cy="646370"/>
        </a:xfrm>
        <a:prstGeom prst="rect">
          <a:avLst/>
        </a:prstGeom>
      </xdr:spPr>
    </xdr:pic>
    <xdr:clientData/>
  </xdr:twoCellAnchor>
  <xdr:twoCellAnchor>
    <xdr:from>
      <xdr:col>1</xdr:col>
      <xdr:colOff>137297</xdr:colOff>
      <xdr:row>865</xdr:row>
      <xdr:rowOff>39008</xdr:rowOff>
    </xdr:from>
    <xdr:to>
      <xdr:col>1</xdr:col>
      <xdr:colOff>606396</xdr:colOff>
      <xdr:row>865</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2"/>
        <a:stretch>
          <a:fillRect/>
        </a:stretch>
      </xdr:blipFill>
      <xdr:spPr>
        <a:xfrm>
          <a:off x="1086937" y="606538377"/>
          <a:ext cx="469099" cy="607647"/>
        </a:xfrm>
        <a:prstGeom prst="rect">
          <a:avLst/>
        </a:prstGeom>
      </xdr:spPr>
    </xdr:pic>
    <xdr:clientData/>
  </xdr:twoCellAnchor>
  <xdr:twoCellAnchor>
    <xdr:from>
      <xdr:col>1</xdr:col>
      <xdr:colOff>125856</xdr:colOff>
      <xdr:row>866</xdr:row>
      <xdr:rowOff>45765</xdr:rowOff>
    </xdr:from>
    <xdr:to>
      <xdr:col>1</xdr:col>
      <xdr:colOff>594955</xdr:colOff>
      <xdr:row>866</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2"/>
        <a:stretch>
          <a:fillRect/>
        </a:stretch>
      </xdr:blipFill>
      <xdr:spPr>
        <a:xfrm>
          <a:off x="1075496" y="607243062"/>
          <a:ext cx="469099" cy="607647"/>
        </a:xfrm>
        <a:prstGeom prst="rect">
          <a:avLst/>
        </a:prstGeom>
      </xdr:spPr>
    </xdr:pic>
    <xdr:clientData/>
  </xdr:twoCellAnchor>
  <xdr:twoCellAnchor>
    <xdr:from>
      <xdr:col>1</xdr:col>
      <xdr:colOff>105833</xdr:colOff>
      <xdr:row>867</xdr:row>
      <xdr:rowOff>49891</xdr:rowOff>
    </xdr:from>
    <xdr:to>
      <xdr:col>1</xdr:col>
      <xdr:colOff>619881</xdr:colOff>
      <xdr:row>868</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3"/>
        <a:stretch>
          <a:fillRect/>
        </a:stretch>
      </xdr:blipFill>
      <xdr:spPr>
        <a:xfrm>
          <a:off x="1058333" y="605809653"/>
          <a:ext cx="514048" cy="668263"/>
        </a:xfrm>
        <a:prstGeom prst="rect">
          <a:avLst/>
        </a:prstGeom>
      </xdr:spPr>
    </xdr:pic>
    <xdr:clientData/>
  </xdr:twoCellAnchor>
  <xdr:twoCellAnchor>
    <xdr:from>
      <xdr:col>1</xdr:col>
      <xdr:colOff>45356</xdr:colOff>
      <xdr:row>870</xdr:row>
      <xdr:rowOff>27205</xdr:rowOff>
    </xdr:from>
    <xdr:to>
      <xdr:col>1</xdr:col>
      <xdr:colOff>468690</xdr:colOff>
      <xdr:row>870</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4"/>
        <a:stretch>
          <a:fillRect/>
        </a:stretch>
      </xdr:blipFill>
      <xdr:spPr>
        <a:xfrm>
          <a:off x="997856" y="607873395"/>
          <a:ext cx="423334" cy="626821"/>
        </a:xfrm>
        <a:prstGeom prst="rect">
          <a:avLst/>
        </a:prstGeom>
      </xdr:spPr>
    </xdr:pic>
    <xdr:clientData/>
  </xdr:twoCellAnchor>
  <xdr:twoCellAnchor>
    <xdr:from>
      <xdr:col>1</xdr:col>
      <xdr:colOff>60476</xdr:colOff>
      <xdr:row>871</xdr:row>
      <xdr:rowOff>30237</xdr:rowOff>
    </xdr:from>
    <xdr:to>
      <xdr:col>1</xdr:col>
      <xdr:colOff>498930</xdr:colOff>
      <xdr:row>871</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5"/>
        <a:stretch>
          <a:fillRect/>
        </a:stretch>
      </xdr:blipFill>
      <xdr:spPr>
        <a:xfrm>
          <a:off x="1012976" y="608571904"/>
          <a:ext cx="438454" cy="657681"/>
        </a:xfrm>
        <a:prstGeom prst="rect">
          <a:avLst/>
        </a:prstGeom>
      </xdr:spPr>
    </xdr:pic>
    <xdr:clientData/>
  </xdr:twoCellAnchor>
  <xdr:twoCellAnchor>
    <xdr:from>
      <xdr:col>1</xdr:col>
      <xdr:colOff>60476</xdr:colOff>
      <xdr:row>868</xdr:row>
      <xdr:rowOff>63756</xdr:rowOff>
    </xdr:from>
    <xdr:to>
      <xdr:col>1</xdr:col>
      <xdr:colOff>544286</xdr:colOff>
      <xdr:row>869</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6"/>
        <a:stretch>
          <a:fillRect/>
        </a:stretch>
      </xdr:blipFill>
      <xdr:spPr>
        <a:xfrm>
          <a:off x="1012976" y="606518994"/>
          <a:ext cx="483810" cy="635129"/>
        </a:xfrm>
        <a:prstGeom prst="rect">
          <a:avLst/>
        </a:prstGeom>
      </xdr:spPr>
    </xdr:pic>
    <xdr:clientData/>
  </xdr:twoCellAnchor>
  <xdr:twoCellAnchor>
    <xdr:from>
      <xdr:col>1</xdr:col>
      <xdr:colOff>76804</xdr:colOff>
      <xdr:row>869</xdr:row>
      <xdr:rowOff>34728</xdr:rowOff>
    </xdr:from>
    <xdr:to>
      <xdr:col>1</xdr:col>
      <xdr:colOff>560614</xdr:colOff>
      <xdr:row>869</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6"/>
        <a:stretch>
          <a:fillRect/>
        </a:stretch>
      </xdr:blipFill>
      <xdr:spPr>
        <a:xfrm>
          <a:off x="1029304" y="607185442"/>
          <a:ext cx="483810" cy="635129"/>
        </a:xfrm>
        <a:prstGeom prst="rect">
          <a:avLst/>
        </a:prstGeom>
      </xdr:spPr>
    </xdr:pic>
    <xdr:clientData/>
  </xdr:twoCellAnchor>
  <xdr:twoCellAnchor>
    <xdr:from>
      <xdr:col>1</xdr:col>
      <xdr:colOff>75595</xdr:colOff>
      <xdr:row>872</xdr:row>
      <xdr:rowOff>37796</xdr:rowOff>
    </xdr:from>
    <xdr:to>
      <xdr:col>1</xdr:col>
      <xdr:colOff>483811</xdr:colOff>
      <xdr:row>872</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7"/>
        <a:stretch>
          <a:fillRect/>
        </a:stretch>
      </xdr:blipFill>
      <xdr:spPr>
        <a:xfrm>
          <a:off x="1028095" y="609274939"/>
          <a:ext cx="408216" cy="612324"/>
        </a:xfrm>
        <a:prstGeom prst="rect">
          <a:avLst/>
        </a:prstGeom>
      </xdr:spPr>
    </xdr:pic>
    <xdr:clientData/>
  </xdr:twoCellAnchor>
  <xdr:twoCellAnchor>
    <xdr:from>
      <xdr:col>1</xdr:col>
      <xdr:colOff>75595</xdr:colOff>
      <xdr:row>873</xdr:row>
      <xdr:rowOff>30238</xdr:rowOff>
    </xdr:from>
    <xdr:to>
      <xdr:col>1</xdr:col>
      <xdr:colOff>579374</xdr:colOff>
      <xdr:row>873</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58"/>
        <a:stretch>
          <a:fillRect/>
        </a:stretch>
      </xdr:blipFill>
      <xdr:spPr>
        <a:xfrm>
          <a:off x="1028095" y="609962857"/>
          <a:ext cx="503779" cy="650120"/>
        </a:xfrm>
        <a:prstGeom prst="rect">
          <a:avLst/>
        </a:prstGeom>
      </xdr:spPr>
    </xdr:pic>
    <xdr:clientData/>
  </xdr:twoCellAnchor>
  <xdr:twoCellAnchor>
    <xdr:from>
      <xdr:col>1</xdr:col>
      <xdr:colOff>120953</xdr:colOff>
      <xdr:row>875</xdr:row>
      <xdr:rowOff>30238</xdr:rowOff>
    </xdr:from>
    <xdr:to>
      <xdr:col>1</xdr:col>
      <xdr:colOff>635000</xdr:colOff>
      <xdr:row>875</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59"/>
        <a:stretch>
          <a:fillRect/>
        </a:stretch>
      </xdr:blipFill>
      <xdr:spPr>
        <a:xfrm>
          <a:off x="1073453" y="611353809"/>
          <a:ext cx="514047" cy="61446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0"/>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1"/>
        <a:stretch>
          <a:fillRect/>
        </a:stretch>
      </xdr:blipFill>
      <xdr:spPr>
        <a:xfrm>
          <a:off x="1032934" y="429085616"/>
          <a:ext cx="507999" cy="650599"/>
        </a:xfrm>
        <a:prstGeom prst="rect">
          <a:avLst/>
        </a:prstGeom>
      </xdr:spPr>
    </xdr:pic>
    <xdr:clientData/>
  </xdr:twoCellAnchor>
  <xdr:twoCellAnchor>
    <xdr:from>
      <xdr:col>1</xdr:col>
      <xdr:colOff>169333</xdr:colOff>
      <xdr:row>666</xdr:row>
      <xdr:rowOff>16933</xdr:rowOff>
    </xdr:from>
    <xdr:to>
      <xdr:col>1</xdr:col>
      <xdr:colOff>636597</xdr:colOff>
      <xdr:row>666</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49"/>
        <a:stretch>
          <a:fillRect/>
        </a:stretch>
      </xdr:blipFill>
      <xdr:spPr>
        <a:xfrm>
          <a:off x="1117600" y="464481333"/>
          <a:ext cx="467264" cy="637752"/>
        </a:xfrm>
        <a:prstGeom prst="rect">
          <a:avLst/>
        </a:prstGeom>
      </xdr:spPr>
    </xdr:pic>
    <xdr:clientData/>
  </xdr:twoCellAnchor>
  <xdr:twoCellAnchor>
    <xdr:from>
      <xdr:col>1</xdr:col>
      <xdr:colOff>135467</xdr:colOff>
      <xdr:row>689</xdr:row>
      <xdr:rowOff>62647</xdr:rowOff>
    </xdr:from>
    <xdr:to>
      <xdr:col>1</xdr:col>
      <xdr:colOff>575733</xdr:colOff>
      <xdr:row>689</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2"/>
        <a:stretch>
          <a:fillRect/>
        </a:stretch>
      </xdr:blipFill>
      <xdr:spPr>
        <a:xfrm>
          <a:off x="1083734" y="480495180"/>
          <a:ext cx="440266" cy="627718"/>
        </a:xfrm>
        <a:prstGeom prst="rect">
          <a:avLst/>
        </a:prstGeom>
      </xdr:spPr>
    </xdr:pic>
    <xdr:clientData/>
  </xdr:twoCellAnchor>
  <xdr:twoCellAnchor>
    <xdr:from>
      <xdr:col>1</xdr:col>
      <xdr:colOff>152400</xdr:colOff>
      <xdr:row>737</xdr:row>
      <xdr:rowOff>16934</xdr:rowOff>
    </xdr:from>
    <xdr:to>
      <xdr:col>1</xdr:col>
      <xdr:colOff>674083</xdr:colOff>
      <xdr:row>737</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3"/>
        <a:stretch>
          <a:fillRect/>
        </a:stretch>
      </xdr:blipFill>
      <xdr:spPr>
        <a:xfrm>
          <a:off x="1100667" y="515162801"/>
          <a:ext cx="521683" cy="645582"/>
        </a:xfrm>
        <a:prstGeom prst="rect">
          <a:avLst/>
        </a:prstGeom>
      </xdr:spPr>
    </xdr:pic>
    <xdr:clientData/>
  </xdr:twoCellAnchor>
  <xdr:twoCellAnchor>
    <xdr:from>
      <xdr:col>1</xdr:col>
      <xdr:colOff>221375</xdr:colOff>
      <xdr:row>920</xdr:row>
      <xdr:rowOff>34955</xdr:rowOff>
    </xdr:from>
    <xdr:to>
      <xdr:col>1</xdr:col>
      <xdr:colOff>640825</xdr:colOff>
      <xdr:row>920</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4"/>
        <a:stretch>
          <a:fillRect/>
        </a:stretch>
      </xdr:blipFill>
      <xdr:spPr>
        <a:xfrm>
          <a:off x="1176788" y="646686331"/>
          <a:ext cx="419450" cy="616067"/>
        </a:xfrm>
        <a:prstGeom prst="rect">
          <a:avLst/>
        </a:prstGeom>
      </xdr:spPr>
    </xdr:pic>
    <xdr:clientData/>
  </xdr:twoCellAnchor>
  <xdr:twoCellAnchor>
    <xdr:from>
      <xdr:col>1</xdr:col>
      <xdr:colOff>81561</xdr:colOff>
      <xdr:row>921</xdr:row>
      <xdr:rowOff>11651</xdr:rowOff>
    </xdr:from>
    <xdr:to>
      <xdr:col>1</xdr:col>
      <xdr:colOff>664129</xdr:colOff>
      <xdr:row>921</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5"/>
        <a:stretch>
          <a:fillRect/>
        </a:stretch>
      </xdr:blipFill>
      <xdr:spPr>
        <a:xfrm>
          <a:off x="1036974" y="647362110"/>
          <a:ext cx="582568" cy="658678"/>
        </a:xfrm>
        <a:prstGeom prst="rect">
          <a:avLst/>
        </a:prstGeom>
      </xdr:spPr>
    </xdr:pic>
    <xdr:clientData/>
  </xdr:twoCellAnchor>
  <xdr:twoCellAnchor>
    <xdr:from>
      <xdr:col>1</xdr:col>
      <xdr:colOff>81559</xdr:colOff>
      <xdr:row>922</xdr:row>
      <xdr:rowOff>34954</xdr:rowOff>
    </xdr:from>
    <xdr:to>
      <xdr:col>1</xdr:col>
      <xdr:colOff>565418</xdr:colOff>
      <xdr:row>922</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6"/>
        <a:stretch>
          <a:fillRect/>
        </a:stretch>
      </xdr:blipFill>
      <xdr:spPr>
        <a:xfrm>
          <a:off x="1036972" y="648084495"/>
          <a:ext cx="483859" cy="652477"/>
        </a:xfrm>
        <a:prstGeom prst="rect">
          <a:avLst/>
        </a:prstGeom>
      </xdr:spPr>
    </xdr:pic>
    <xdr:clientData/>
  </xdr:twoCellAnchor>
  <xdr:twoCellAnchor>
    <xdr:from>
      <xdr:col>1</xdr:col>
      <xdr:colOff>104863</xdr:colOff>
      <xdr:row>923</xdr:row>
      <xdr:rowOff>34955</xdr:rowOff>
    </xdr:from>
    <xdr:to>
      <xdr:col>1</xdr:col>
      <xdr:colOff>588722</xdr:colOff>
      <xdr:row>923</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6"/>
        <a:stretch>
          <a:fillRect/>
        </a:stretch>
      </xdr:blipFill>
      <xdr:spPr>
        <a:xfrm>
          <a:off x="1060276" y="648783579"/>
          <a:ext cx="483859" cy="652477"/>
        </a:xfrm>
        <a:prstGeom prst="rect">
          <a:avLst/>
        </a:prstGeom>
      </xdr:spPr>
    </xdr:pic>
    <xdr:clientData/>
  </xdr:twoCellAnchor>
  <xdr:twoCellAnchor>
    <xdr:from>
      <xdr:col>1</xdr:col>
      <xdr:colOff>104862</xdr:colOff>
      <xdr:row>924</xdr:row>
      <xdr:rowOff>23303</xdr:rowOff>
    </xdr:from>
    <xdr:to>
      <xdr:col>1</xdr:col>
      <xdr:colOff>640219</xdr:colOff>
      <xdr:row>924</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67"/>
        <a:stretch>
          <a:fillRect/>
        </a:stretch>
      </xdr:blipFill>
      <xdr:spPr>
        <a:xfrm>
          <a:off x="1060275" y="649471009"/>
          <a:ext cx="535357" cy="675779"/>
        </a:xfrm>
        <a:prstGeom prst="rect">
          <a:avLst/>
        </a:prstGeom>
      </xdr:spPr>
    </xdr:pic>
    <xdr:clientData/>
  </xdr:twoCellAnchor>
  <xdr:twoCellAnchor>
    <xdr:from>
      <xdr:col>1</xdr:col>
      <xdr:colOff>23303</xdr:colOff>
      <xdr:row>925</xdr:row>
      <xdr:rowOff>23303</xdr:rowOff>
    </xdr:from>
    <xdr:to>
      <xdr:col>1</xdr:col>
      <xdr:colOff>501009</xdr:colOff>
      <xdr:row>925</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68"/>
        <a:stretch>
          <a:fillRect/>
        </a:stretch>
      </xdr:blipFill>
      <xdr:spPr>
        <a:xfrm>
          <a:off x="978716" y="650170092"/>
          <a:ext cx="477706" cy="655955"/>
        </a:xfrm>
        <a:prstGeom prst="rect">
          <a:avLst/>
        </a:prstGeom>
      </xdr:spPr>
    </xdr:pic>
    <xdr:clientData/>
  </xdr:twoCellAnchor>
  <xdr:twoCellAnchor>
    <xdr:from>
      <xdr:col>1</xdr:col>
      <xdr:colOff>0</xdr:colOff>
      <xdr:row>926</xdr:row>
      <xdr:rowOff>0</xdr:rowOff>
    </xdr:from>
    <xdr:to>
      <xdr:col>1</xdr:col>
      <xdr:colOff>477706</xdr:colOff>
      <xdr:row>926</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68"/>
        <a:stretch>
          <a:fillRect/>
        </a:stretch>
      </xdr:blipFill>
      <xdr:spPr>
        <a:xfrm>
          <a:off x="955413" y="650845872"/>
          <a:ext cx="477706" cy="655955"/>
        </a:xfrm>
        <a:prstGeom prst="rect">
          <a:avLst/>
        </a:prstGeom>
      </xdr:spPr>
    </xdr:pic>
    <xdr:clientData/>
  </xdr:twoCellAnchor>
  <xdr:twoCellAnchor editAs="oneCell">
    <xdr:from>
      <xdr:col>1</xdr:col>
      <xdr:colOff>34954</xdr:colOff>
      <xdr:row>928</xdr:row>
      <xdr:rowOff>23304</xdr:rowOff>
    </xdr:from>
    <xdr:to>
      <xdr:col>1</xdr:col>
      <xdr:colOff>501009</xdr:colOff>
      <xdr:row>929</xdr:row>
      <xdr:rowOff>14222</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69"/>
        <a:stretch>
          <a:fillRect/>
        </a:stretch>
      </xdr:blipFill>
      <xdr:spPr>
        <a:xfrm>
          <a:off x="990367" y="651568258"/>
          <a:ext cx="466055" cy="664814"/>
        </a:xfrm>
        <a:prstGeom prst="rect">
          <a:avLst/>
        </a:prstGeom>
      </xdr:spPr>
    </xdr:pic>
    <xdr:clientData/>
  </xdr:twoCellAnchor>
  <xdr:twoCellAnchor>
    <xdr:from>
      <xdr:col>1</xdr:col>
      <xdr:colOff>0</xdr:colOff>
      <xdr:row>927</xdr:row>
      <xdr:rowOff>0</xdr:rowOff>
    </xdr:from>
    <xdr:to>
      <xdr:col>1</xdr:col>
      <xdr:colOff>477706</xdr:colOff>
      <xdr:row>927</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68"/>
        <a:stretch>
          <a:fillRect/>
        </a:stretch>
      </xdr:blipFill>
      <xdr:spPr>
        <a:xfrm>
          <a:off x="955413" y="651544954"/>
          <a:ext cx="477706" cy="655955"/>
        </a:xfrm>
        <a:prstGeom prst="rect">
          <a:avLst/>
        </a:prstGeom>
      </xdr:spPr>
    </xdr:pic>
    <xdr:clientData/>
  </xdr:twoCellAnchor>
  <xdr:twoCellAnchor editAs="oneCell">
    <xdr:from>
      <xdr:col>1</xdr:col>
      <xdr:colOff>46605</xdr:colOff>
      <xdr:row>929</xdr:row>
      <xdr:rowOff>23303</xdr:rowOff>
    </xdr:from>
    <xdr:to>
      <xdr:col>1</xdr:col>
      <xdr:colOff>652477</xdr:colOff>
      <xdr:row>929</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0"/>
        <a:stretch>
          <a:fillRect/>
        </a:stretch>
      </xdr:blipFill>
      <xdr:spPr>
        <a:xfrm>
          <a:off x="1002018" y="652966422"/>
          <a:ext cx="605872" cy="648539"/>
        </a:xfrm>
        <a:prstGeom prst="rect">
          <a:avLst/>
        </a:prstGeom>
      </xdr:spPr>
    </xdr:pic>
    <xdr:clientData/>
  </xdr:twoCellAnchor>
  <xdr:twoCellAnchor editAs="oneCell">
    <xdr:from>
      <xdr:col>1</xdr:col>
      <xdr:colOff>58257</xdr:colOff>
      <xdr:row>930</xdr:row>
      <xdr:rowOff>23302</xdr:rowOff>
    </xdr:from>
    <xdr:to>
      <xdr:col>1</xdr:col>
      <xdr:colOff>629174</xdr:colOff>
      <xdr:row>930</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1"/>
        <a:stretch>
          <a:fillRect/>
        </a:stretch>
      </xdr:blipFill>
      <xdr:spPr>
        <a:xfrm>
          <a:off x="1013670" y="653665504"/>
          <a:ext cx="570917" cy="646480"/>
        </a:xfrm>
        <a:prstGeom prst="rect">
          <a:avLst/>
        </a:prstGeom>
      </xdr:spPr>
    </xdr:pic>
    <xdr:clientData/>
  </xdr:twoCellAnchor>
  <xdr:twoCellAnchor>
    <xdr:from>
      <xdr:col>1</xdr:col>
      <xdr:colOff>34954</xdr:colOff>
      <xdr:row>931</xdr:row>
      <xdr:rowOff>34955</xdr:rowOff>
    </xdr:from>
    <xdr:to>
      <xdr:col>1</xdr:col>
      <xdr:colOff>699082</xdr:colOff>
      <xdr:row>931</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2"/>
        <a:stretch>
          <a:fillRect/>
        </a:stretch>
      </xdr:blipFill>
      <xdr:spPr>
        <a:xfrm>
          <a:off x="990367" y="654376239"/>
          <a:ext cx="664128" cy="637912"/>
        </a:xfrm>
        <a:prstGeom prst="rect">
          <a:avLst/>
        </a:prstGeom>
      </xdr:spPr>
    </xdr:pic>
    <xdr:clientData/>
  </xdr:twoCellAnchor>
  <xdr:twoCellAnchor>
    <xdr:from>
      <xdr:col>1</xdr:col>
      <xdr:colOff>23303</xdr:colOff>
      <xdr:row>932</xdr:row>
      <xdr:rowOff>34954</xdr:rowOff>
    </xdr:from>
    <xdr:to>
      <xdr:col>1</xdr:col>
      <xdr:colOff>652477</xdr:colOff>
      <xdr:row>932</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3"/>
        <a:stretch>
          <a:fillRect/>
        </a:stretch>
      </xdr:blipFill>
      <xdr:spPr>
        <a:xfrm>
          <a:off x="978716" y="655075321"/>
          <a:ext cx="629174" cy="656139"/>
        </a:xfrm>
        <a:prstGeom prst="rect">
          <a:avLst/>
        </a:prstGeom>
      </xdr:spPr>
    </xdr:pic>
    <xdr:clientData/>
  </xdr:twoCellAnchor>
  <xdr:twoCellAnchor>
    <xdr:from>
      <xdr:col>1</xdr:col>
      <xdr:colOff>34954</xdr:colOff>
      <xdr:row>933</xdr:row>
      <xdr:rowOff>34954</xdr:rowOff>
    </xdr:from>
    <xdr:to>
      <xdr:col>1</xdr:col>
      <xdr:colOff>629174</xdr:colOff>
      <xdr:row>933</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4"/>
        <a:stretch>
          <a:fillRect/>
        </a:stretch>
      </xdr:blipFill>
      <xdr:spPr>
        <a:xfrm>
          <a:off x="990367" y="655774404"/>
          <a:ext cx="594220" cy="649071"/>
        </a:xfrm>
        <a:prstGeom prst="rect">
          <a:avLst/>
        </a:prstGeom>
      </xdr:spPr>
    </xdr:pic>
    <xdr:clientData/>
  </xdr:twoCellAnchor>
  <xdr:twoCellAnchor>
    <xdr:from>
      <xdr:col>1</xdr:col>
      <xdr:colOff>34954</xdr:colOff>
      <xdr:row>934</xdr:row>
      <xdr:rowOff>34954</xdr:rowOff>
    </xdr:from>
    <xdr:to>
      <xdr:col>1</xdr:col>
      <xdr:colOff>665608</xdr:colOff>
      <xdr:row>934</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5"/>
        <a:stretch>
          <a:fillRect/>
        </a:stretch>
      </xdr:blipFill>
      <xdr:spPr>
        <a:xfrm>
          <a:off x="990367" y="656473486"/>
          <a:ext cx="630654" cy="640826"/>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6"/>
        <a:stretch>
          <a:fillRect/>
        </a:stretch>
      </xdr:blipFill>
      <xdr:spPr>
        <a:xfrm>
          <a:off x="990367" y="657172569"/>
          <a:ext cx="617523" cy="643616"/>
        </a:xfrm>
        <a:prstGeom prst="rect">
          <a:avLst/>
        </a:prstGeom>
      </xdr:spPr>
    </xdr:pic>
    <xdr:clientData/>
  </xdr:twoCellAnchor>
  <xdr:twoCellAnchor>
    <xdr:from>
      <xdr:col>1</xdr:col>
      <xdr:colOff>34954</xdr:colOff>
      <xdr:row>936</xdr:row>
      <xdr:rowOff>34955</xdr:rowOff>
    </xdr:from>
    <xdr:to>
      <xdr:col>1</xdr:col>
      <xdr:colOff>629174</xdr:colOff>
      <xdr:row>936</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77"/>
        <a:stretch>
          <a:fillRect/>
        </a:stretch>
      </xdr:blipFill>
      <xdr:spPr>
        <a:xfrm>
          <a:off x="990367" y="657871652"/>
          <a:ext cx="594220" cy="645891"/>
        </a:xfrm>
        <a:prstGeom prst="rect">
          <a:avLst/>
        </a:prstGeom>
      </xdr:spPr>
    </xdr:pic>
    <xdr:clientData/>
  </xdr:twoCellAnchor>
  <xdr:twoCellAnchor editAs="oneCell">
    <xdr:from>
      <xdr:col>1</xdr:col>
      <xdr:colOff>104861</xdr:colOff>
      <xdr:row>937</xdr:row>
      <xdr:rowOff>58257</xdr:rowOff>
    </xdr:from>
    <xdr:to>
      <xdr:col>1</xdr:col>
      <xdr:colOff>745687</xdr:colOff>
      <xdr:row>937</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78"/>
        <a:stretch>
          <a:fillRect/>
        </a:stretch>
      </xdr:blipFill>
      <xdr:spPr>
        <a:xfrm>
          <a:off x="1060274" y="658594037"/>
          <a:ext cx="640826" cy="622517"/>
        </a:xfrm>
        <a:prstGeom prst="rect">
          <a:avLst/>
        </a:prstGeom>
      </xdr:spPr>
    </xdr:pic>
    <xdr:clientData/>
  </xdr:twoCellAnchor>
  <xdr:twoCellAnchor>
    <xdr:from>
      <xdr:col>1</xdr:col>
      <xdr:colOff>34954</xdr:colOff>
      <xdr:row>940</xdr:row>
      <xdr:rowOff>34954</xdr:rowOff>
    </xdr:from>
    <xdr:to>
      <xdr:col>1</xdr:col>
      <xdr:colOff>652477</xdr:colOff>
      <xdr:row>940</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79"/>
        <a:stretch>
          <a:fillRect/>
        </a:stretch>
      </xdr:blipFill>
      <xdr:spPr>
        <a:xfrm>
          <a:off x="990367" y="660667982"/>
          <a:ext cx="617523" cy="643616"/>
        </a:xfrm>
        <a:prstGeom prst="rect">
          <a:avLst/>
        </a:prstGeom>
      </xdr:spPr>
    </xdr:pic>
    <xdr:clientData/>
  </xdr:twoCellAnchor>
  <xdr:twoCellAnchor>
    <xdr:from>
      <xdr:col>1</xdr:col>
      <xdr:colOff>0</xdr:colOff>
      <xdr:row>941</xdr:row>
      <xdr:rowOff>0</xdr:rowOff>
    </xdr:from>
    <xdr:to>
      <xdr:col>1</xdr:col>
      <xdr:colOff>617523</xdr:colOff>
      <xdr:row>941</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79"/>
        <a:stretch>
          <a:fillRect/>
        </a:stretch>
      </xdr:blipFill>
      <xdr:spPr>
        <a:xfrm>
          <a:off x="955413" y="661332110"/>
          <a:ext cx="617523" cy="643616"/>
        </a:xfrm>
        <a:prstGeom prst="rect">
          <a:avLst/>
        </a:prstGeom>
      </xdr:spPr>
    </xdr:pic>
    <xdr:clientData/>
  </xdr:twoCellAnchor>
  <xdr:twoCellAnchor>
    <xdr:from>
      <xdr:col>1</xdr:col>
      <xdr:colOff>69908</xdr:colOff>
      <xdr:row>938</xdr:row>
      <xdr:rowOff>34955</xdr:rowOff>
    </xdr:from>
    <xdr:to>
      <xdr:col>1</xdr:col>
      <xdr:colOff>664128</xdr:colOff>
      <xdr:row>938</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0"/>
        <a:stretch>
          <a:fillRect/>
        </a:stretch>
      </xdr:blipFill>
      <xdr:spPr>
        <a:xfrm>
          <a:off x="1025321" y="659269817"/>
          <a:ext cx="594220" cy="641380"/>
        </a:xfrm>
        <a:prstGeom prst="rect">
          <a:avLst/>
        </a:prstGeom>
      </xdr:spPr>
    </xdr:pic>
    <xdr:clientData/>
  </xdr:twoCellAnchor>
  <xdr:twoCellAnchor>
    <xdr:from>
      <xdr:col>1</xdr:col>
      <xdr:colOff>0</xdr:colOff>
      <xdr:row>939</xdr:row>
      <xdr:rowOff>0</xdr:rowOff>
    </xdr:from>
    <xdr:to>
      <xdr:col>1</xdr:col>
      <xdr:colOff>594220</xdr:colOff>
      <xdr:row>939</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0"/>
        <a:stretch>
          <a:fillRect/>
        </a:stretch>
      </xdr:blipFill>
      <xdr:spPr>
        <a:xfrm>
          <a:off x="955413" y="659933945"/>
          <a:ext cx="594220" cy="641380"/>
        </a:xfrm>
        <a:prstGeom prst="rect">
          <a:avLst/>
        </a:prstGeom>
      </xdr:spPr>
    </xdr:pic>
    <xdr:clientData/>
  </xdr:twoCellAnchor>
  <xdr:twoCellAnchor>
    <xdr:from>
      <xdr:col>1</xdr:col>
      <xdr:colOff>11651</xdr:colOff>
      <xdr:row>942</xdr:row>
      <xdr:rowOff>0</xdr:rowOff>
    </xdr:from>
    <xdr:to>
      <xdr:col>1</xdr:col>
      <xdr:colOff>652477</xdr:colOff>
      <xdr:row>942</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1"/>
        <a:stretch>
          <a:fillRect/>
        </a:stretch>
      </xdr:blipFill>
      <xdr:spPr>
        <a:xfrm>
          <a:off x="967064" y="662031193"/>
          <a:ext cx="640826" cy="665008"/>
        </a:xfrm>
        <a:prstGeom prst="rect">
          <a:avLst/>
        </a:prstGeom>
      </xdr:spPr>
    </xdr:pic>
    <xdr:clientData/>
  </xdr:twoCellAnchor>
  <xdr:twoCellAnchor>
    <xdr:from>
      <xdr:col>1</xdr:col>
      <xdr:colOff>24234</xdr:colOff>
      <xdr:row>943</xdr:row>
      <xdr:rowOff>35887</xdr:rowOff>
    </xdr:from>
    <xdr:to>
      <xdr:col>1</xdr:col>
      <xdr:colOff>665060</xdr:colOff>
      <xdr:row>944</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1"/>
        <a:stretch>
          <a:fillRect/>
        </a:stretch>
      </xdr:blipFill>
      <xdr:spPr>
        <a:xfrm>
          <a:off x="979647" y="662766162"/>
          <a:ext cx="640826" cy="665008"/>
        </a:xfrm>
        <a:prstGeom prst="rect">
          <a:avLst/>
        </a:prstGeom>
      </xdr:spPr>
    </xdr:pic>
    <xdr:clientData/>
  </xdr:twoCellAnchor>
  <xdr:twoCellAnchor>
    <xdr:from>
      <xdr:col>1</xdr:col>
      <xdr:colOff>36818</xdr:colOff>
      <xdr:row>944</xdr:row>
      <xdr:rowOff>48470</xdr:rowOff>
    </xdr:from>
    <xdr:to>
      <xdr:col>1</xdr:col>
      <xdr:colOff>677644</xdr:colOff>
      <xdr:row>945</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1"/>
        <a:stretch>
          <a:fillRect/>
        </a:stretch>
      </xdr:blipFill>
      <xdr:spPr>
        <a:xfrm>
          <a:off x="992231" y="663477828"/>
          <a:ext cx="640826" cy="665008"/>
        </a:xfrm>
        <a:prstGeom prst="rect">
          <a:avLst/>
        </a:prstGeom>
      </xdr:spPr>
    </xdr:pic>
    <xdr:clientData/>
  </xdr:twoCellAnchor>
  <xdr:twoCellAnchor>
    <xdr:from>
      <xdr:col>1</xdr:col>
      <xdr:colOff>46605</xdr:colOff>
      <xdr:row>945</xdr:row>
      <xdr:rowOff>46605</xdr:rowOff>
    </xdr:from>
    <xdr:to>
      <xdr:col>1</xdr:col>
      <xdr:colOff>687431</xdr:colOff>
      <xdr:row>945</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2"/>
        <a:stretch>
          <a:fillRect/>
        </a:stretch>
      </xdr:blipFill>
      <xdr:spPr>
        <a:xfrm>
          <a:off x="1002018" y="664175045"/>
          <a:ext cx="640826" cy="629068"/>
        </a:xfrm>
        <a:prstGeom prst="rect">
          <a:avLst/>
        </a:prstGeom>
      </xdr:spPr>
    </xdr:pic>
    <xdr:clientData/>
  </xdr:twoCellAnchor>
  <xdr:twoCellAnchor>
    <xdr:from>
      <xdr:col>1</xdr:col>
      <xdr:colOff>58256</xdr:colOff>
      <xdr:row>949</xdr:row>
      <xdr:rowOff>34954</xdr:rowOff>
    </xdr:from>
    <xdr:to>
      <xdr:col>1</xdr:col>
      <xdr:colOff>576399</xdr:colOff>
      <xdr:row>949</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3"/>
        <a:stretch>
          <a:fillRect/>
        </a:stretch>
      </xdr:blipFill>
      <xdr:spPr>
        <a:xfrm>
          <a:off x="1013669" y="665561560"/>
          <a:ext cx="518143" cy="629174"/>
        </a:xfrm>
        <a:prstGeom prst="rect">
          <a:avLst/>
        </a:prstGeom>
      </xdr:spPr>
    </xdr:pic>
    <xdr:clientData/>
  </xdr:twoCellAnchor>
  <xdr:twoCellAnchor>
    <xdr:from>
      <xdr:col>1</xdr:col>
      <xdr:colOff>34954</xdr:colOff>
      <xdr:row>950</xdr:row>
      <xdr:rowOff>11651</xdr:rowOff>
    </xdr:from>
    <xdr:to>
      <xdr:col>1</xdr:col>
      <xdr:colOff>658409</xdr:colOff>
      <xdr:row>950</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4"/>
        <a:stretch>
          <a:fillRect/>
        </a:stretch>
      </xdr:blipFill>
      <xdr:spPr>
        <a:xfrm>
          <a:off x="990367" y="666237339"/>
          <a:ext cx="623455" cy="629175"/>
        </a:xfrm>
        <a:prstGeom prst="rect">
          <a:avLst/>
        </a:prstGeom>
      </xdr:spPr>
    </xdr:pic>
    <xdr:clientData/>
  </xdr:twoCellAnchor>
  <xdr:twoCellAnchor>
    <xdr:from>
      <xdr:col>1</xdr:col>
      <xdr:colOff>46606</xdr:colOff>
      <xdr:row>951</xdr:row>
      <xdr:rowOff>34953</xdr:rowOff>
    </xdr:from>
    <xdr:to>
      <xdr:col>1</xdr:col>
      <xdr:colOff>652799</xdr:colOff>
      <xdr:row>951</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5"/>
        <a:stretch>
          <a:fillRect/>
        </a:stretch>
      </xdr:blipFill>
      <xdr:spPr>
        <a:xfrm>
          <a:off x="1002019" y="666959724"/>
          <a:ext cx="606193" cy="617524"/>
        </a:xfrm>
        <a:prstGeom prst="rect">
          <a:avLst/>
        </a:prstGeom>
      </xdr:spPr>
    </xdr:pic>
    <xdr:clientData/>
  </xdr:twoCellAnchor>
  <xdr:twoCellAnchor>
    <xdr:from>
      <xdr:col>1</xdr:col>
      <xdr:colOff>34954</xdr:colOff>
      <xdr:row>952</xdr:row>
      <xdr:rowOff>46606</xdr:rowOff>
    </xdr:from>
    <xdr:to>
      <xdr:col>1</xdr:col>
      <xdr:colOff>699082</xdr:colOff>
      <xdr:row>953</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86"/>
        <a:stretch>
          <a:fillRect/>
        </a:stretch>
      </xdr:blipFill>
      <xdr:spPr>
        <a:xfrm>
          <a:off x="990367" y="667670459"/>
          <a:ext cx="664128" cy="669853"/>
        </a:xfrm>
        <a:prstGeom prst="rect">
          <a:avLst/>
        </a:prstGeom>
      </xdr:spPr>
    </xdr:pic>
    <xdr:clientData/>
  </xdr:twoCellAnchor>
  <xdr:twoCellAnchor>
    <xdr:from>
      <xdr:col>1</xdr:col>
      <xdr:colOff>58257</xdr:colOff>
      <xdr:row>953</xdr:row>
      <xdr:rowOff>58256</xdr:rowOff>
    </xdr:from>
    <xdr:to>
      <xdr:col>1</xdr:col>
      <xdr:colOff>652477</xdr:colOff>
      <xdr:row>953</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87"/>
        <a:stretch>
          <a:fillRect/>
        </a:stretch>
      </xdr:blipFill>
      <xdr:spPr>
        <a:xfrm>
          <a:off x="1013670" y="668381192"/>
          <a:ext cx="594220" cy="635000"/>
        </a:xfrm>
        <a:prstGeom prst="rect">
          <a:avLst/>
        </a:prstGeom>
      </xdr:spPr>
    </xdr:pic>
    <xdr:clientData/>
  </xdr:twoCellAnchor>
  <xdr:twoCellAnchor>
    <xdr:from>
      <xdr:col>1</xdr:col>
      <xdr:colOff>23303</xdr:colOff>
      <xdr:row>954</xdr:row>
      <xdr:rowOff>34955</xdr:rowOff>
    </xdr:from>
    <xdr:to>
      <xdr:col>1</xdr:col>
      <xdr:colOff>757339</xdr:colOff>
      <xdr:row>954</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88"/>
        <a:stretch>
          <a:fillRect/>
        </a:stretch>
      </xdr:blipFill>
      <xdr:spPr>
        <a:xfrm>
          <a:off x="978716" y="669056973"/>
          <a:ext cx="734036" cy="633022"/>
        </a:xfrm>
        <a:prstGeom prst="rect">
          <a:avLst/>
        </a:prstGeom>
      </xdr:spPr>
    </xdr:pic>
    <xdr:clientData/>
  </xdr:twoCellAnchor>
  <xdr:twoCellAnchor>
    <xdr:from>
      <xdr:col>1</xdr:col>
      <xdr:colOff>11651</xdr:colOff>
      <xdr:row>955</xdr:row>
      <xdr:rowOff>0</xdr:rowOff>
    </xdr:from>
    <xdr:to>
      <xdr:col>1</xdr:col>
      <xdr:colOff>745687</xdr:colOff>
      <xdr:row>955</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88"/>
        <a:stretch>
          <a:fillRect/>
        </a:stretch>
      </xdr:blipFill>
      <xdr:spPr>
        <a:xfrm>
          <a:off x="967064" y="669721101"/>
          <a:ext cx="734036" cy="633022"/>
        </a:xfrm>
        <a:prstGeom prst="rect">
          <a:avLst/>
        </a:prstGeom>
      </xdr:spPr>
    </xdr:pic>
    <xdr:clientData/>
  </xdr:twoCellAnchor>
  <xdr:twoCellAnchor>
    <xdr:from>
      <xdr:col>1</xdr:col>
      <xdr:colOff>34954</xdr:colOff>
      <xdr:row>956</xdr:row>
      <xdr:rowOff>34954</xdr:rowOff>
    </xdr:from>
    <xdr:to>
      <xdr:col>1</xdr:col>
      <xdr:colOff>768990</xdr:colOff>
      <xdr:row>956</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88"/>
        <a:stretch>
          <a:fillRect/>
        </a:stretch>
      </xdr:blipFill>
      <xdr:spPr>
        <a:xfrm>
          <a:off x="990367" y="670455137"/>
          <a:ext cx="734036" cy="633022"/>
        </a:xfrm>
        <a:prstGeom prst="rect">
          <a:avLst/>
        </a:prstGeom>
      </xdr:spPr>
    </xdr:pic>
    <xdr:clientData/>
  </xdr:twoCellAnchor>
  <xdr:twoCellAnchor>
    <xdr:from>
      <xdr:col>1</xdr:col>
      <xdr:colOff>46605</xdr:colOff>
      <xdr:row>957</xdr:row>
      <xdr:rowOff>46605</xdr:rowOff>
    </xdr:from>
    <xdr:to>
      <xdr:col>1</xdr:col>
      <xdr:colOff>777983</xdr:colOff>
      <xdr:row>957</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89"/>
        <a:stretch>
          <a:fillRect/>
        </a:stretch>
      </xdr:blipFill>
      <xdr:spPr>
        <a:xfrm>
          <a:off x="1002018" y="671165871"/>
          <a:ext cx="731378" cy="640826"/>
        </a:xfrm>
        <a:prstGeom prst="rect">
          <a:avLst/>
        </a:prstGeom>
      </xdr:spPr>
    </xdr:pic>
    <xdr:clientData/>
  </xdr:twoCellAnchor>
  <xdr:twoCellAnchor>
    <xdr:from>
      <xdr:col>1</xdr:col>
      <xdr:colOff>34954</xdr:colOff>
      <xdr:row>958</xdr:row>
      <xdr:rowOff>23303</xdr:rowOff>
    </xdr:from>
    <xdr:to>
      <xdr:col>1</xdr:col>
      <xdr:colOff>853530</xdr:colOff>
      <xdr:row>958</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0"/>
        <a:stretch>
          <a:fillRect/>
        </a:stretch>
      </xdr:blipFill>
      <xdr:spPr>
        <a:xfrm>
          <a:off x="990367" y="671841652"/>
          <a:ext cx="818576" cy="664128"/>
        </a:xfrm>
        <a:prstGeom prst="rect">
          <a:avLst/>
        </a:prstGeom>
      </xdr:spPr>
    </xdr:pic>
    <xdr:clientData/>
  </xdr:twoCellAnchor>
  <xdr:twoCellAnchor>
    <xdr:from>
      <xdr:col>1</xdr:col>
      <xdr:colOff>34955</xdr:colOff>
      <xdr:row>959</xdr:row>
      <xdr:rowOff>34954</xdr:rowOff>
    </xdr:from>
    <xdr:to>
      <xdr:col>1</xdr:col>
      <xdr:colOff>794195</xdr:colOff>
      <xdr:row>959</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1"/>
        <a:stretch>
          <a:fillRect/>
        </a:stretch>
      </xdr:blipFill>
      <xdr:spPr>
        <a:xfrm>
          <a:off x="990368" y="672552385"/>
          <a:ext cx="759240" cy="640826"/>
        </a:xfrm>
        <a:prstGeom prst="rect">
          <a:avLst/>
        </a:prstGeom>
      </xdr:spPr>
    </xdr:pic>
    <xdr:clientData/>
  </xdr:twoCellAnchor>
  <xdr:twoCellAnchor>
    <xdr:from>
      <xdr:col>1</xdr:col>
      <xdr:colOff>34953</xdr:colOff>
      <xdr:row>960</xdr:row>
      <xdr:rowOff>34954</xdr:rowOff>
    </xdr:from>
    <xdr:to>
      <xdr:col>1</xdr:col>
      <xdr:colOff>801533</xdr:colOff>
      <xdr:row>960</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2"/>
        <a:stretch>
          <a:fillRect/>
        </a:stretch>
      </xdr:blipFill>
      <xdr:spPr>
        <a:xfrm>
          <a:off x="990366" y="673251468"/>
          <a:ext cx="766580" cy="629174"/>
        </a:xfrm>
        <a:prstGeom prst="rect">
          <a:avLst/>
        </a:prstGeom>
      </xdr:spPr>
    </xdr:pic>
    <xdr:clientData/>
  </xdr:twoCellAnchor>
  <xdr:twoCellAnchor>
    <xdr:from>
      <xdr:col>1</xdr:col>
      <xdr:colOff>46605</xdr:colOff>
      <xdr:row>961</xdr:row>
      <xdr:rowOff>34954</xdr:rowOff>
    </xdr:from>
    <xdr:to>
      <xdr:col>1</xdr:col>
      <xdr:colOff>524312</xdr:colOff>
      <xdr:row>961</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3"/>
        <a:stretch>
          <a:fillRect/>
        </a:stretch>
      </xdr:blipFill>
      <xdr:spPr>
        <a:xfrm>
          <a:off x="1002018" y="673950550"/>
          <a:ext cx="477707" cy="630934"/>
        </a:xfrm>
        <a:prstGeom prst="rect">
          <a:avLst/>
        </a:prstGeom>
      </xdr:spPr>
    </xdr:pic>
    <xdr:clientData/>
  </xdr:twoCellAnchor>
  <xdr:twoCellAnchor>
    <xdr:from>
      <xdr:col>1</xdr:col>
      <xdr:colOff>46606</xdr:colOff>
      <xdr:row>962</xdr:row>
      <xdr:rowOff>46605</xdr:rowOff>
    </xdr:from>
    <xdr:to>
      <xdr:col>1</xdr:col>
      <xdr:colOff>524313</xdr:colOff>
      <xdr:row>962</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3"/>
        <a:stretch>
          <a:fillRect/>
        </a:stretch>
      </xdr:blipFill>
      <xdr:spPr>
        <a:xfrm>
          <a:off x="1002019" y="674661284"/>
          <a:ext cx="477707" cy="630934"/>
        </a:xfrm>
        <a:prstGeom prst="rect">
          <a:avLst/>
        </a:prstGeom>
      </xdr:spPr>
    </xdr:pic>
    <xdr:clientData/>
  </xdr:twoCellAnchor>
  <xdr:twoCellAnchor>
    <xdr:from>
      <xdr:col>1</xdr:col>
      <xdr:colOff>104860</xdr:colOff>
      <xdr:row>968</xdr:row>
      <xdr:rowOff>34952</xdr:rowOff>
    </xdr:from>
    <xdr:to>
      <xdr:col>1</xdr:col>
      <xdr:colOff>559265</xdr:colOff>
      <xdr:row>968</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4"/>
        <a:stretch>
          <a:fillRect/>
        </a:stretch>
      </xdr:blipFill>
      <xdr:spPr>
        <a:xfrm>
          <a:off x="1060273" y="676746879"/>
          <a:ext cx="454405" cy="641513"/>
        </a:xfrm>
        <a:prstGeom prst="rect">
          <a:avLst/>
        </a:prstGeom>
      </xdr:spPr>
    </xdr:pic>
    <xdr:clientData/>
  </xdr:twoCellAnchor>
  <xdr:twoCellAnchor>
    <xdr:from>
      <xdr:col>1</xdr:col>
      <xdr:colOff>139816</xdr:colOff>
      <xdr:row>969</xdr:row>
      <xdr:rowOff>34954</xdr:rowOff>
    </xdr:from>
    <xdr:to>
      <xdr:col>1</xdr:col>
      <xdr:colOff>571616</xdr:colOff>
      <xdr:row>969</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5"/>
        <a:stretch>
          <a:fillRect/>
        </a:stretch>
      </xdr:blipFill>
      <xdr:spPr>
        <a:xfrm>
          <a:off x="1095229" y="677445963"/>
          <a:ext cx="431800" cy="635000"/>
        </a:xfrm>
        <a:prstGeom prst="rect">
          <a:avLst/>
        </a:prstGeom>
      </xdr:spPr>
    </xdr:pic>
    <xdr:clientData/>
  </xdr:twoCellAnchor>
  <xdr:twoCellAnchor>
    <xdr:from>
      <xdr:col>1</xdr:col>
      <xdr:colOff>139816</xdr:colOff>
      <xdr:row>970</xdr:row>
      <xdr:rowOff>46605</xdr:rowOff>
    </xdr:from>
    <xdr:to>
      <xdr:col>1</xdr:col>
      <xdr:colOff>571616</xdr:colOff>
      <xdr:row>970</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5"/>
        <a:stretch>
          <a:fillRect/>
        </a:stretch>
      </xdr:blipFill>
      <xdr:spPr>
        <a:xfrm>
          <a:off x="1095229" y="678156697"/>
          <a:ext cx="431800" cy="635000"/>
        </a:xfrm>
        <a:prstGeom prst="rect">
          <a:avLst/>
        </a:prstGeom>
      </xdr:spPr>
    </xdr:pic>
    <xdr:clientData/>
  </xdr:twoCellAnchor>
  <xdr:twoCellAnchor>
    <xdr:from>
      <xdr:col>1</xdr:col>
      <xdr:colOff>128165</xdr:colOff>
      <xdr:row>971</xdr:row>
      <xdr:rowOff>34954</xdr:rowOff>
    </xdr:from>
    <xdr:to>
      <xdr:col>1</xdr:col>
      <xdr:colOff>585365</xdr:colOff>
      <xdr:row>971</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596"/>
        <a:stretch>
          <a:fillRect/>
        </a:stretch>
      </xdr:blipFill>
      <xdr:spPr>
        <a:xfrm>
          <a:off x="1083578" y="680242293"/>
          <a:ext cx="457200" cy="647700"/>
        </a:xfrm>
        <a:prstGeom prst="rect">
          <a:avLst/>
        </a:prstGeom>
      </xdr:spPr>
    </xdr:pic>
    <xdr:clientData/>
  </xdr:twoCellAnchor>
  <xdr:twoCellAnchor>
    <xdr:from>
      <xdr:col>1</xdr:col>
      <xdr:colOff>58256</xdr:colOff>
      <xdr:row>964</xdr:row>
      <xdr:rowOff>11651</xdr:rowOff>
    </xdr:from>
    <xdr:to>
      <xdr:col>1</xdr:col>
      <xdr:colOff>502756</xdr:colOff>
      <xdr:row>964</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597"/>
        <a:stretch>
          <a:fillRect/>
        </a:stretch>
      </xdr:blipFill>
      <xdr:spPr>
        <a:xfrm>
          <a:off x="1013669" y="675325412"/>
          <a:ext cx="444500" cy="652478"/>
        </a:xfrm>
        <a:prstGeom prst="rect">
          <a:avLst/>
        </a:prstGeom>
      </xdr:spPr>
    </xdr:pic>
    <xdr:clientData/>
  </xdr:twoCellAnchor>
  <xdr:twoCellAnchor>
    <xdr:from>
      <xdr:col>1</xdr:col>
      <xdr:colOff>93211</xdr:colOff>
      <xdr:row>965</xdr:row>
      <xdr:rowOff>23303</xdr:rowOff>
    </xdr:from>
    <xdr:to>
      <xdr:col>1</xdr:col>
      <xdr:colOff>537711</xdr:colOff>
      <xdr:row>965</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597"/>
        <a:stretch>
          <a:fillRect/>
        </a:stretch>
      </xdr:blipFill>
      <xdr:spPr>
        <a:xfrm>
          <a:off x="1048624" y="676036147"/>
          <a:ext cx="444500" cy="652478"/>
        </a:xfrm>
        <a:prstGeom prst="rect">
          <a:avLst/>
        </a:prstGeom>
      </xdr:spPr>
    </xdr:pic>
    <xdr:clientData/>
  </xdr:twoCellAnchor>
  <xdr:twoCellAnchor>
    <xdr:from>
      <xdr:col>1</xdr:col>
      <xdr:colOff>104862</xdr:colOff>
      <xdr:row>966</xdr:row>
      <xdr:rowOff>11651</xdr:rowOff>
    </xdr:from>
    <xdr:to>
      <xdr:col>1</xdr:col>
      <xdr:colOff>549362</xdr:colOff>
      <xdr:row>966</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597"/>
        <a:stretch>
          <a:fillRect/>
        </a:stretch>
      </xdr:blipFill>
      <xdr:spPr>
        <a:xfrm>
          <a:off x="1060275" y="676723578"/>
          <a:ext cx="444500" cy="652478"/>
        </a:xfrm>
        <a:prstGeom prst="rect">
          <a:avLst/>
        </a:prstGeom>
      </xdr:spPr>
    </xdr:pic>
    <xdr:clientData/>
  </xdr:twoCellAnchor>
  <xdr:twoCellAnchor>
    <xdr:from>
      <xdr:col>1</xdr:col>
      <xdr:colOff>94143</xdr:colOff>
      <xdr:row>967</xdr:row>
      <xdr:rowOff>24236</xdr:rowOff>
    </xdr:from>
    <xdr:to>
      <xdr:col>1</xdr:col>
      <xdr:colOff>538643</xdr:colOff>
      <xdr:row>967</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597"/>
        <a:stretch>
          <a:fillRect/>
        </a:stretch>
      </xdr:blipFill>
      <xdr:spPr>
        <a:xfrm>
          <a:off x="1049556" y="677435245"/>
          <a:ext cx="444500" cy="652478"/>
        </a:xfrm>
        <a:prstGeom prst="rect">
          <a:avLst/>
        </a:prstGeom>
      </xdr:spPr>
    </xdr:pic>
    <xdr:clientData/>
  </xdr:twoCellAnchor>
  <xdr:twoCellAnchor>
    <xdr:from>
      <xdr:col>1</xdr:col>
      <xdr:colOff>69908</xdr:colOff>
      <xdr:row>963</xdr:row>
      <xdr:rowOff>46606</xdr:rowOff>
    </xdr:from>
    <xdr:to>
      <xdr:col>1</xdr:col>
      <xdr:colOff>547615</xdr:colOff>
      <xdr:row>963</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3"/>
        <a:stretch>
          <a:fillRect/>
        </a:stretch>
      </xdr:blipFill>
      <xdr:spPr>
        <a:xfrm>
          <a:off x="1025321" y="675360367"/>
          <a:ext cx="477707" cy="630934"/>
        </a:xfrm>
        <a:prstGeom prst="rect">
          <a:avLst/>
        </a:prstGeom>
      </xdr:spPr>
    </xdr:pic>
    <xdr:clientData/>
  </xdr:twoCellAnchor>
  <xdr:twoCellAnchor>
    <xdr:from>
      <xdr:col>1</xdr:col>
      <xdr:colOff>90714</xdr:colOff>
      <xdr:row>948</xdr:row>
      <xdr:rowOff>12221</xdr:rowOff>
    </xdr:from>
    <xdr:to>
      <xdr:col>1</xdr:col>
      <xdr:colOff>566964</xdr:colOff>
      <xdr:row>948</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598"/>
        <a:stretch>
          <a:fillRect/>
        </a:stretch>
      </xdr:blipFill>
      <xdr:spPr>
        <a:xfrm>
          <a:off x="1043214" y="670005257"/>
          <a:ext cx="476250" cy="647749"/>
        </a:xfrm>
        <a:prstGeom prst="rect">
          <a:avLst/>
        </a:prstGeom>
      </xdr:spPr>
    </xdr:pic>
    <xdr:clientData/>
  </xdr:twoCellAnchor>
  <xdr:twoCellAnchor>
    <xdr:from>
      <xdr:col>1</xdr:col>
      <xdr:colOff>136072</xdr:colOff>
      <xdr:row>947</xdr:row>
      <xdr:rowOff>45357</xdr:rowOff>
    </xdr:from>
    <xdr:to>
      <xdr:col>1</xdr:col>
      <xdr:colOff>544286</xdr:colOff>
      <xdr:row>948</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599"/>
        <a:stretch>
          <a:fillRect/>
        </a:stretch>
      </xdr:blipFill>
      <xdr:spPr>
        <a:xfrm>
          <a:off x="1088572" y="669335357"/>
          <a:ext cx="408214" cy="679980"/>
        </a:xfrm>
        <a:prstGeom prst="rect">
          <a:avLst/>
        </a:prstGeom>
      </xdr:spPr>
    </xdr:pic>
    <xdr:clientData/>
  </xdr:twoCellAnchor>
  <xdr:twoCellAnchor>
    <xdr:from>
      <xdr:col>1</xdr:col>
      <xdr:colOff>68036</xdr:colOff>
      <xdr:row>972</xdr:row>
      <xdr:rowOff>34766</xdr:rowOff>
    </xdr:from>
    <xdr:to>
      <xdr:col>1</xdr:col>
      <xdr:colOff>582846</xdr:colOff>
      <xdr:row>973</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0"/>
        <a:stretch>
          <a:fillRect/>
        </a:stretch>
      </xdr:blipFill>
      <xdr:spPr>
        <a:xfrm>
          <a:off x="1020536" y="686900659"/>
          <a:ext cx="514810" cy="668270"/>
        </a:xfrm>
        <a:prstGeom prst="rect">
          <a:avLst/>
        </a:prstGeom>
      </xdr:spPr>
    </xdr:pic>
    <xdr:clientData/>
  </xdr:twoCellAnchor>
  <xdr:twoCellAnchor>
    <xdr:from>
      <xdr:col>1</xdr:col>
      <xdr:colOff>145618</xdr:colOff>
      <xdr:row>989</xdr:row>
      <xdr:rowOff>11982</xdr:rowOff>
    </xdr:from>
    <xdr:to>
      <xdr:col>1</xdr:col>
      <xdr:colOff>655570</xdr:colOff>
      <xdr:row>989</xdr:row>
      <xdr:rowOff>680081</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1"/>
        <a:stretch>
          <a:fillRect/>
        </a:stretch>
      </xdr:blipFill>
      <xdr:spPr>
        <a:xfrm>
          <a:off x="1104109" y="687273680"/>
          <a:ext cx="509952" cy="668099"/>
        </a:xfrm>
        <a:prstGeom prst="rect">
          <a:avLst/>
        </a:prstGeom>
      </xdr:spPr>
    </xdr:pic>
    <xdr:clientData/>
  </xdr:twoCellAnchor>
  <xdr:twoCellAnchor>
    <xdr:from>
      <xdr:col>1</xdr:col>
      <xdr:colOff>164629</xdr:colOff>
      <xdr:row>807</xdr:row>
      <xdr:rowOff>47037</xdr:rowOff>
    </xdr:from>
    <xdr:to>
      <xdr:col>1</xdr:col>
      <xdr:colOff>638762</xdr:colOff>
      <xdr:row>807</xdr:row>
      <xdr:rowOff>655164</xdr:rowOff>
    </xdr:to>
    <xdr:pic>
      <xdr:nvPicPr>
        <xdr:cNvPr id="1046" name="Picture 1045">
          <a:extLst>
            <a:ext uri="{FF2B5EF4-FFF2-40B4-BE49-F238E27FC236}">
              <a16:creationId xmlns:a16="http://schemas.microsoft.com/office/drawing/2014/main" id="{42D95FB4-C981-8F4D-8F25-4803D700D2F1}"/>
            </a:ext>
          </a:extLst>
        </xdr:cNvPr>
        <xdr:cNvPicPr>
          <a:picLocks noChangeAspect="1"/>
        </xdr:cNvPicPr>
      </xdr:nvPicPr>
      <xdr:blipFill>
        <a:blip xmlns:r="http://schemas.openxmlformats.org/officeDocument/2006/relationships" r:embed="rId444"/>
        <a:stretch>
          <a:fillRect/>
        </a:stretch>
      </xdr:blipFill>
      <xdr:spPr>
        <a:xfrm>
          <a:off x="1117129" y="43756204"/>
          <a:ext cx="474133" cy="608127"/>
        </a:xfrm>
        <a:prstGeom prst="rect">
          <a:avLst/>
        </a:prstGeom>
      </xdr:spPr>
    </xdr:pic>
    <xdr:clientData/>
  </xdr:twoCellAnchor>
  <xdr:twoCellAnchor>
    <xdr:from>
      <xdr:col>1</xdr:col>
      <xdr:colOff>251209</xdr:colOff>
      <xdr:row>852</xdr:row>
      <xdr:rowOff>42496</xdr:rowOff>
    </xdr:from>
    <xdr:to>
      <xdr:col>1</xdr:col>
      <xdr:colOff>697802</xdr:colOff>
      <xdr:row>852</xdr:row>
      <xdr:rowOff>647878</xdr:rowOff>
    </xdr:to>
    <xdr:pic>
      <xdr:nvPicPr>
        <xdr:cNvPr id="1052" name="Picture 1051">
          <a:extLst>
            <a:ext uri="{FF2B5EF4-FFF2-40B4-BE49-F238E27FC236}">
              <a16:creationId xmlns:a16="http://schemas.microsoft.com/office/drawing/2014/main" id="{B12CCE18-78D2-544D-834B-740B18F0CB6C}"/>
            </a:ext>
          </a:extLst>
        </xdr:cNvPr>
        <xdr:cNvPicPr>
          <a:picLocks noChangeAspect="1"/>
        </xdr:cNvPicPr>
      </xdr:nvPicPr>
      <xdr:blipFill>
        <a:blip xmlns:r="http://schemas.openxmlformats.org/officeDocument/2006/relationships" r:embed="rId464"/>
        <a:stretch>
          <a:fillRect/>
        </a:stretch>
      </xdr:blipFill>
      <xdr:spPr>
        <a:xfrm>
          <a:off x="1207942" y="47828363"/>
          <a:ext cx="446593" cy="605382"/>
        </a:xfrm>
        <a:prstGeom prst="rect">
          <a:avLst/>
        </a:prstGeom>
      </xdr:spPr>
    </xdr:pic>
    <xdr:clientData/>
  </xdr:twoCellAnchor>
  <xdr:twoCellAnchor>
    <xdr:from>
      <xdr:col>1</xdr:col>
      <xdr:colOff>251209</xdr:colOff>
      <xdr:row>1021</xdr:row>
      <xdr:rowOff>42496</xdr:rowOff>
    </xdr:from>
    <xdr:to>
      <xdr:col>1</xdr:col>
      <xdr:colOff>697802</xdr:colOff>
      <xdr:row>1021</xdr:row>
      <xdr:rowOff>647878</xdr:rowOff>
    </xdr:to>
    <xdr:pic>
      <xdr:nvPicPr>
        <xdr:cNvPr id="1133" name="Picture 1132">
          <a:extLst>
            <a:ext uri="{FF2B5EF4-FFF2-40B4-BE49-F238E27FC236}">
              <a16:creationId xmlns:a16="http://schemas.microsoft.com/office/drawing/2014/main" id="{A252607D-2DB6-BC40-B9B5-60AF9F64958B}"/>
            </a:ext>
          </a:extLst>
        </xdr:cNvPr>
        <xdr:cNvPicPr>
          <a:picLocks noChangeAspect="1"/>
        </xdr:cNvPicPr>
      </xdr:nvPicPr>
      <xdr:blipFill>
        <a:blip xmlns:r="http://schemas.openxmlformats.org/officeDocument/2006/relationships" r:embed="rId464"/>
        <a:stretch>
          <a:fillRect/>
        </a:stretch>
      </xdr:blipFill>
      <xdr:spPr>
        <a:xfrm>
          <a:off x="1207942" y="598771296"/>
          <a:ext cx="446593" cy="605382"/>
        </a:xfrm>
        <a:prstGeom prst="rect">
          <a:avLst/>
        </a:prstGeom>
      </xdr:spPr>
    </xdr:pic>
    <xdr:clientData/>
  </xdr:twoCellAnchor>
  <xdr:twoCellAnchor>
    <xdr:from>
      <xdr:col>1</xdr:col>
      <xdr:colOff>251209</xdr:colOff>
      <xdr:row>1021</xdr:row>
      <xdr:rowOff>42496</xdr:rowOff>
    </xdr:from>
    <xdr:to>
      <xdr:col>1</xdr:col>
      <xdr:colOff>697802</xdr:colOff>
      <xdr:row>1021</xdr:row>
      <xdr:rowOff>647878</xdr:rowOff>
    </xdr:to>
    <xdr:pic>
      <xdr:nvPicPr>
        <xdr:cNvPr id="1134" name="Picture 1133">
          <a:extLst>
            <a:ext uri="{FF2B5EF4-FFF2-40B4-BE49-F238E27FC236}">
              <a16:creationId xmlns:a16="http://schemas.microsoft.com/office/drawing/2014/main" id="{B0ED581B-69DA-5A44-AD5B-1836A8FCFE86}"/>
            </a:ext>
          </a:extLst>
        </xdr:cNvPr>
        <xdr:cNvPicPr>
          <a:picLocks noChangeAspect="1"/>
        </xdr:cNvPicPr>
      </xdr:nvPicPr>
      <xdr:blipFill>
        <a:blip xmlns:r="http://schemas.openxmlformats.org/officeDocument/2006/relationships" r:embed="rId464"/>
        <a:stretch>
          <a:fillRect/>
        </a:stretch>
      </xdr:blipFill>
      <xdr:spPr>
        <a:xfrm>
          <a:off x="1207942" y="598771296"/>
          <a:ext cx="446593" cy="605382"/>
        </a:xfrm>
        <a:prstGeom prst="rect">
          <a:avLst/>
        </a:prstGeom>
      </xdr:spPr>
    </xdr:pic>
    <xdr:clientData/>
  </xdr:twoCellAnchor>
  <xdr:twoCellAnchor>
    <xdr:from>
      <xdr:col>1</xdr:col>
      <xdr:colOff>157030</xdr:colOff>
      <xdr:row>859</xdr:row>
      <xdr:rowOff>51130</xdr:rowOff>
    </xdr:from>
    <xdr:to>
      <xdr:col>1</xdr:col>
      <xdr:colOff>571081</xdr:colOff>
      <xdr:row>859</xdr:row>
      <xdr:rowOff>673238</xdr:rowOff>
    </xdr:to>
    <xdr:pic>
      <xdr:nvPicPr>
        <xdr:cNvPr id="1135" name="Picture 1134">
          <a:extLst>
            <a:ext uri="{FF2B5EF4-FFF2-40B4-BE49-F238E27FC236}">
              <a16:creationId xmlns:a16="http://schemas.microsoft.com/office/drawing/2014/main" id="{65E7E1A9-883D-2444-94DD-83B13ADB086F}"/>
            </a:ext>
          </a:extLst>
        </xdr:cNvPr>
        <xdr:cNvPicPr>
          <a:picLocks noChangeAspect="1"/>
        </xdr:cNvPicPr>
      </xdr:nvPicPr>
      <xdr:blipFill>
        <a:blip xmlns:r="http://schemas.openxmlformats.org/officeDocument/2006/relationships" r:embed="rId517"/>
        <a:stretch>
          <a:fillRect/>
        </a:stretch>
      </xdr:blipFill>
      <xdr:spPr>
        <a:xfrm>
          <a:off x="1106041" y="599463218"/>
          <a:ext cx="414051" cy="622108"/>
        </a:xfrm>
        <a:prstGeom prst="rect">
          <a:avLst/>
        </a:prstGeom>
      </xdr:spPr>
    </xdr:pic>
    <xdr:clientData/>
  </xdr:twoCellAnchor>
  <xdr:twoCellAnchor>
    <xdr:from>
      <xdr:col>1</xdr:col>
      <xdr:colOff>106841</xdr:colOff>
      <xdr:row>1022</xdr:row>
      <xdr:rowOff>46936</xdr:rowOff>
    </xdr:from>
    <xdr:to>
      <xdr:col>1</xdr:col>
      <xdr:colOff>840877</xdr:colOff>
      <xdr:row>1022</xdr:row>
      <xdr:rowOff>679958</xdr:rowOff>
    </xdr:to>
    <xdr:pic>
      <xdr:nvPicPr>
        <xdr:cNvPr id="1136" name="Picture 1135">
          <a:extLst>
            <a:ext uri="{FF2B5EF4-FFF2-40B4-BE49-F238E27FC236}">
              <a16:creationId xmlns:a16="http://schemas.microsoft.com/office/drawing/2014/main" id="{3CC0733F-3A8A-C448-8884-033688E192DA}"/>
            </a:ext>
          </a:extLst>
        </xdr:cNvPr>
        <xdr:cNvPicPr>
          <a:picLocks noChangeAspect="1"/>
        </xdr:cNvPicPr>
      </xdr:nvPicPr>
      <xdr:blipFill>
        <a:blip xmlns:r="http://schemas.openxmlformats.org/officeDocument/2006/relationships" r:embed="rId588"/>
        <a:stretch>
          <a:fillRect/>
        </a:stretch>
      </xdr:blipFill>
      <xdr:spPr>
        <a:xfrm>
          <a:off x="1065332" y="710240521"/>
          <a:ext cx="734036" cy="633022"/>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1137" name="Picture 1136">
          <a:extLst>
            <a:ext uri="{FF2B5EF4-FFF2-40B4-BE49-F238E27FC236}">
              <a16:creationId xmlns:a16="http://schemas.microsoft.com/office/drawing/2014/main" id="{024C9A65-CDC7-0E4B-B88F-8FB6CA08D34A}"/>
            </a:ext>
          </a:extLst>
        </xdr:cNvPr>
        <xdr:cNvPicPr>
          <a:picLocks noChangeAspect="1"/>
        </xdr:cNvPicPr>
      </xdr:nvPicPr>
      <xdr:blipFill>
        <a:blip xmlns:r="http://schemas.openxmlformats.org/officeDocument/2006/relationships" r:embed="rId525"/>
        <a:stretch>
          <a:fillRect/>
        </a:stretch>
      </xdr:blipFill>
      <xdr:spPr>
        <a:xfrm>
          <a:off x="1162456" y="616889160"/>
          <a:ext cx="450606" cy="60831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1058" totalsRowShown="0" headerRowDxfId="88" dataDxfId="86" headerRowBorderDxfId="87" tableBorderDxfId="85">
  <autoFilter ref="A1:AB1058" xr:uid="{2C3F7A77-AA9A-9049-9BD3-D03FDDAB2B95}"/>
  <tableColumns count="28">
    <tableColumn id="28" xr3:uid="{0CDE7E80-246F-9642-A518-1282133B0DD5}" name="Code" dataDxfId="84"/>
    <tableColumn id="1" xr3:uid="{2C453DBF-7AB3-4C4E-AB99-D0695F989E26}" name="Foto" dataDxfId="83"/>
    <tableColumn id="3" xr3:uid="{F2B89EA9-E152-AC45-BAD1-18B8A1A78055}" name="Type" dataDxfId="82"/>
    <tableColumn id="4" xr3:uid="{E079105E-5F52-DC43-8691-683EFDF2D6A8}" name="Category" dataDxfId="81"/>
    <tableColumn id="5" xr3:uid="{DC8749DD-8D68-5641-B45F-3231107C111B}" name="Nombre del artículo" dataDxfId="80"/>
    <tableColumn id="6" xr3:uid="{5ACC1848-DB9A-1D4E-8959-7ACE34F9684E}" name="Talla" dataDxfId="79"/>
    <tableColumn id="7" xr3:uid="{64C559F8-872F-9C40-926B-1FBAD12F046B}" name="Brand" dataDxfId="78"/>
    <tableColumn id="12" xr3:uid="{AC24821D-9AD1-3A46-A2DD-6430B612E786}" name="Precio" dataDxfId="77">
      <calculatedColumnFormula>INVENTARIO[[#This Row],[Precio Final]]</calculatedColumnFormula>
    </tableColumn>
    <tableColumn id="13" xr3:uid="{99FED3F8-23A2-7D44-A402-D8E46215D411}" name="Pricing 1" dataDxfId="76">
      <calculatedColumnFormula>U2</calculatedColumnFormula>
    </tableColumn>
    <tableColumn id="15" xr3:uid="{A92ECA4D-AC2B-A744-AA0A-A77850574C37}" name="Entradas" dataDxfId="75"/>
    <tableColumn id="16" xr3:uid="{616B21E5-25FD-B94F-97F9-58B8EDC40DE6}" name="Salidas" dataDxfId="74">
      <calculatedColumnFormula>SUMIFS(VENTAS[Cantidad],VENTAS[Código del producto Vendido],INVENTARIO[[#This Row],[Code]])</calculatedColumnFormula>
    </tableColumn>
    <tableColumn id="17" xr3:uid="{9D7AB1D3-B97D-A245-B71B-95057FAAC447}" name="Stock Actual" dataDxfId="73">
      <calculatedColumnFormula>INVENTARIO[[#This Row],[Entradas]]-INVENTARIO[[#This Row],[Salidas]]</calculatedColumnFormula>
    </tableColumn>
    <tableColumn id="8" xr3:uid="{CD73F642-108F-9C4A-8F93-51BCE0CF89A6}" name="Comisión 10%" dataDxfId="72">
      <calculatedColumnFormula>INVENTARIO[[#This Row],[Precio Final]]*10%</calculatedColumnFormula>
    </tableColumn>
    <tableColumn id="18" xr3:uid="{C19FC3A5-7F68-BD46-AB51-847A5CF1C420}" name="Costo Unitario (MXN)" dataDxfId="71"/>
    <tableColumn id="19" xr3:uid="{AA7C9989-9B9A-DE41-84B3-E777B0CFFC80}" name="USD -&gt; MXN" dataDxfId="70"/>
    <tableColumn id="20" xr3:uid="{47CEAB57-BA58-3A4E-8836-7547C0A8670B}" name="Costo Unitario (USD)" dataDxfId="69">
      <calculatedColumnFormula>N2/O2</calculatedColumnFormula>
    </tableColumn>
    <tableColumn id="21" xr3:uid="{6044B009-325A-1E48-996D-3795B08AD37D}" name="Peso (g)" dataDxfId="68"/>
    <tableColumn id="22" xr3:uid="{3FE36986-70B1-7045-B79B-1F306E510CCC}" name="Precio Envío Kilogramo (USD)" dataDxfId="67"/>
    <tableColumn id="23" xr3:uid="{8E0BCE09-A215-4E49-9ADF-CC46A3A57580}" name="Costo Envío (USD)" dataDxfId="66" dataCellStyle="Currency">
      <calculatedColumnFormula>Q2*R2/1000</calculatedColumnFormula>
    </tableColumn>
    <tableColumn id="25" xr3:uid="{D2FD5BA1-0777-4446-96AC-0A15858284E3}" name="Costo total" dataDxfId="65" dataCellStyle="Currency">
      <calculatedColumnFormula>(P2+S2)-INVENTARIO[[#This Row],[Comisión 10%]]</calculatedColumnFormula>
    </tableColumn>
    <tableColumn id="26" xr3:uid="{0CF8E044-9EA3-C143-9605-5C9780CD5463}" name="Precio Venta Ideal (x1.5)" dataDxfId="64">
      <calculatedColumnFormula>ROUNDUP(T2,0)</calculatedColumnFormula>
    </tableColumn>
    <tableColumn id="14" xr3:uid="{F696554F-9947-834E-9EAD-4D4726C2FF95}" name="Precio Final" dataDxfId="63"/>
    <tableColumn id="27" xr3:uid="{BC945D69-9F4B-7A40-8582-5050E162AF5D}" name="Ganancia Unitaria" dataDxfId="62">
      <calculatedColumnFormula>INVENTARIO[[#This Row],[Precio Final]]-(INVENTARIO[[#This Row],[Comisión 10%]]+INVENTARIO[[#This Row],[Costo total]])</calculatedColumnFormula>
    </tableColumn>
    <tableColumn id="9" xr3:uid="{1FAF5B63-ACBA-B242-90DB-527D9503C481}" name="Ganancia x Cant Ventas" dataDxfId="61">
      <calculatedColumnFormula>INVENTARIO[[#This Row],[Ganancia Unitaria]]*INVENTARIO[[#This Row],[Salidas]]</calculatedColumnFormula>
    </tableColumn>
    <tableColumn id="2" xr3:uid="{C756BB23-1EDA-C348-A3F9-8A96A71F7019}" name="Detalles de la Compra" dataDxfId="60"/>
    <tableColumn id="11" xr3:uid="{26BCEB9F-AB2B-5E44-9823-BCD18B1CB208}" name="Comisión Bazar 25%" dataDxfId="59"/>
    <tableColumn id="10" xr3:uid="{87671A5C-EC68-EF4A-9618-6A934F304BAD}" name="Gastos totales" dataDxfId="58">
      <calculatedColumnFormula>INVENTARIO[[#This Row],[Costo total]]*INVENTARIO[[#This Row],[Entradas]]</calculatedColumnFormula>
    </tableColumn>
    <tableColumn id="24" xr3:uid="{A10D49C4-19A5-574A-B9F1-0BFB93A95AD3}" name="Valor Stock Actual" dataDxfId="57">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833" totalsRowShown="0" headerRowDxfId="49">
  <autoFilter ref="A2:M833" xr:uid="{E74EA521-20AF-4144-BFD6-B4CAB243FD5C}"/>
  <tableColumns count="13">
    <tableColumn id="10" xr3:uid="{254F3DD0-681F-D044-B8E6-8248EFC4ED42}" name="Fecha" dataDxfId="48"/>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47">
      <calculatedColumnFormula>IFERROR(VLOOKUP(VENTAS[[#This Row],[Código del producto Vendido]],INVENTARIO[],5,FALSE),"-")</calculatedColumnFormula>
    </tableColumn>
    <tableColumn id="5" xr3:uid="{2D8E74F0-BFC9-3345-9C72-753D75E3B370}" name="Cantidad" dataDxfId="46"/>
    <tableColumn id="6" xr3:uid="{36BE525D-D788-A445-9780-12D5093CE733}" name="Precio Venta" dataDxfId="45"/>
    <tableColumn id="9" xr3:uid="{C7149008-C071-C449-8FD5-0D78B763144A}" name="Total" dataDxfId="44">
      <calculatedColumnFormula>VENTAS[[#This Row],[Cantidad]]*VENTAS[[#This Row],[Precio Venta]]</calculatedColumnFormula>
    </tableColumn>
    <tableColumn id="17" xr3:uid="{F982F0FF-F144-0E44-9EA6-4B1C618EBFC1}" name="Comisión 10%" dataDxfId="43">
      <calculatedColumnFormula>IF(VENTAS[[#This Row],[Nombre del Gestor]]&gt;1,  VENTAS[[#This Row],[Total]]*10%, 0)</calculatedColumnFormula>
    </tableColumn>
    <tableColumn id="7" xr3:uid="{8DAE9700-3722-EE49-8126-9BBFB9E8BC1C}" name="Costo" dataDxfId="42">
      <calculatedColumnFormula>IFERROR(VLOOKUP(VENTAS[[#This Row],[Código del producto Vendido]],INVENTARIO[],24,FALSE),"-")</calculatedColumnFormula>
    </tableColumn>
    <tableColumn id="8" xr3:uid="{0AF0F1FD-94AA-9344-8CD7-35AB106FDE9E}" name="Ganancia" dataDxfId="41">
      <calculatedColumnFormula>VENTAS[[#This Row],[Total]]-VENTAS[[#This Row],[Comisión 10%]]-VENTAS[[#This Row],[Costo]]</calculatedColumnFormula>
    </tableColumn>
    <tableColumn id="11" xr3:uid="{2430B914-035B-E547-A84A-68B44DC4539C}" name="Column1" dataDxfId="4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33" dataDxfId="31" headerRowBorderDxfId="32" tableBorderDxfId="30">
  <autoFilter ref="A2:AB547" xr:uid="{14D7506B-EE85-F544-9961-B2BE754DC6E2}"/>
  <tableColumns count="28">
    <tableColumn id="28" xr3:uid="{6924604D-20AE-444E-AB39-213FDBB93805}" name="Code" dataDxfId="29"/>
    <tableColumn id="1" xr3:uid="{67088303-79E9-9A48-BC28-F3B64230F6C3}" name="Foto" dataDxfId="28"/>
    <tableColumn id="3" xr3:uid="{306D90C9-037E-E943-A37B-1A2F624E191C}" name="Type" dataDxfId="27"/>
    <tableColumn id="4" xr3:uid="{AA219E3E-53C1-4649-A48E-E7A0AF1A0FE3}" name="Category" dataDxfId="26"/>
    <tableColumn id="5" xr3:uid="{C0428216-B3C9-4746-8F2B-7CBBC7533BD0}" name="Title" dataDxfId="25"/>
    <tableColumn id="6" xr3:uid="{126BAD91-D1D1-B04F-B68A-43BBB58D797A}" name="Description" dataDxfId="24"/>
    <tableColumn id="7" xr3:uid="{53E103DA-D950-8A4E-ABE3-EF3BF8BDC46B}" name="Brand" dataDxfId="23"/>
    <tableColumn id="8" xr3:uid="{41A50BC1-36FF-4646-B51F-4B8E1A2A0B07}" name="Keywords" dataDxfId="22"/>
    <tableColumn id="9" xr3:uid="{170AA51B-B892-D745-83B4-79A70D944C53}" name="Unit" dataDxfId="21"/>
    <tableColumn id="10" xr3:uid="{F2A6E94D-C36C-B149-AB2E-F97B12E8D29D}" name="Unit Tag" dataDxfId="20"/>
    <tableColumn id="11" xr3:uid="{1B16B37E-C921-CD4C-95D0-FDC3402B70CA}" name="Picture" dataDxfId="19"/>
    <tableColumn id="12" xr3:uid="{46402FEC-3FC5-B94A-BB92-617F98D6457C}" name="Media" dataDxfId="18"/>
    <tableColumn id="13" xr3:uid="{E1169533-A858-2D4F-BB62-61F27FCBED7E}" name="Pricing 1" dataDxfId="17">
      <calculatedColumnFormula>Z3</calculatedColumnFormula>
    </tableColumn>
    <tableColumn id="14" xr3:uid="{9D22A055-7E22-C149-9EF1-F3AD9A0841E5}" name="Pricing Ref 1" dataDxfId="16"/>
    <tableColumn id="15" xr3:uid="{74A6110A-0A09-3E40-8E5C-9764FB41CD73}" name="Entradas" dataDxfId="15"/>
    <tableColumn id="16" xr3:uid="{D3F5D272-2B64-B64B-86E2-8AFD492E442C}" name="Salidas" dataDxfId="14">
      <calculatedColumnFormula>SUMIFS(VENTAS[Cantidad],VENTAS[Código del producto Vendido],INVENTARIO4[[#This Row],[Code]])</calculatedColumnFormula>
    </tableColumn>
    <tableColumn id="17" xr3:uid="{738043F2-EE05-B84A-AA0E-7219D2AEBA15}" name="Stock Actual" dataDxfId="13">
      <calculatedColumnFormula>INVENTARIO4[[#This Row],[Entradas]]-INVENTARIO4[[#This Row],[Salidas]]</calculatedColumnFormula>
    </tableColumn>
    <tableColumn id="18" xr3:uid="{79A569C6-DD9F-BD44-9C31-9B2292B206E7}" name="Costo Unitario (MXN)" dataDxfId="12"/>
    <tableColumn id="19" xr3:uid="{8F6B41AF-DE18-C04C-A82F-331CC46B6B06}" name="USD -&gt; MXN" dataDxfId="11"/>
    <tableColumn id="20" xr3:uid="{BF821352-596F-5C4F-A44A-A6F7D727DAE6}" name="Costo Unitario (USD)" dataDxfId="10">
      <calculatedColumnFormula>R3/S3</calculatedColumnFormula>
    </tableColumn>
    <tableColumn id="21" xr3:uid="{3B9E20DB-F951-D84D-9199-CE37EEF9E14D}" name="Peso (g)" dataDxfId="9"/>
    <tableColumn id="22" xr3:uid="{CC8C3E1F-A1FB-9947-96B6-E0C27CABA4F8}" name="Precio Envío Kilogramo (USD)" dataDxfId="8"/>
    <tableColumn id="23" xr3:uid="{053FDAB1-655B-2C48-AA48-1BA0172BBEB8}" name="Costo Envío (USD)" dataDxfId="7">
      <calculatedColumnFormula>U3*V3/1000</calculatedColumnFormula>
    </tableColumn>
    <tableColumn id="24" xr3:uid="{3E4C3ED2-4A31-2B42-9585-4F9CEEF8901F}" name="Costo Total (USD)" dataDxfId="6">
      <calculatedColumnFormula>T3+W3</calculatedColumnFormula>
    </tableColumn>
    <tableColumn id="25" xr3:uid="{6DE99281-FD17-DB4A-9D85-0DD7F14B4AB4}" name="Precio Venta Ideal" dataDxfId="5">
      <calculatedColumnFormula>T3*1.5+W3</calculatedColumnFormula>
    </tableColumn>
    <tableColumn id="26" xr3:uid="{03E0E835-B8C7-EE45-9FE1-F601486B7810}" name="Precio Venta Final" dataDxfId="4">
      <calculatedColumnFormula>ROUNDUP(Y3,0)</calculatedColumnFormula>
    </tableColumn>
    <tableColumn id="27" xr3:uid="{E703E02D-F252-E441-B95C-5E3D8F3FCD1A}" name="Ganancia" dataDxfId="3">
      <calculatedColumnFormula>Z3-T3-W3</calculatedColumnFormula>
    </tableColumn>
    <tableColumn id="2" xr3:uid="{3A433996-F7EE-4340-9165-CC87B27B9DE4}" name="Column1" dataDxfId="2"/>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1">
  <autoFilter ref="A1:B569" xr:uid="{7D660EA7-BFF4-C541-9EA8-F92EA01E3EDD}"/>
  <tableColumns count="2">
    <tableColumn id="1" xr3:uid="{F5D419F5-826E-7F48-9A5B-D9DB9F06764E}" name="Code"/>
    <tableColumn id="2" xr3:uid="{644F2C43-3800-0640-AB9D-489366D83DB3}" name="Picture" dataDxfId="0">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1058"/>
  <sheetViews>
    <sheetView showGridLines="0" tabSelected="1" topLeftCell="A944" zoomScale="125" zoomScaleNormal="130" workbookViewId="0">
      <selection activeCell="W950" sqref="W950"/>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4.1640625" style="1" bestFit="1" customWidth="1"/>
    <col min="14" max="14" width="20" style="1" bestFit="1" customWidth="1"/>
    <col min="15" max="15" width="11.5" style="5" bestFit="1" customWidth="1"/>
    <col min="16" max="16" width="19.5" style="5" bestFit="1" customWidth="1"/>
    <col min="17" max="17" width="12.83203125" style="5" bestFit="1" customWidth="1"/>
    <col min="18" max="18" width="22.5" style="1" bestFit="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2179</v>
      </c>
      <c r="F1" s="164" t="s">
        <v>2180</v>
      </c>
      <c r="G1" s="164" t="s">
        <v>4</v>
      </c>
      <c r="H1" s="164" t="s">
        <v>2178</v>
      </c>
      <c r="I1" s="165" t="s">
        <v>10</v>
      </c>
      <c r="J1" s="164" t="s">
        <v>16</v>
      </c>
      <c r="K1" s="164" t="s">
        <v>17</v>
      </c>
      <c r="L1" s="164" t="s">
        <v>18</v>
      </c>
      <c r="M1" s="164" t="s">
        <v>2177</v>
      </c>
      <c r="N1" s="165" t="s">
        <v>19</v>
      </c>
      <c r="O1" s="165" t="s">
        <v>25</v>
      </c>
      <c r="P1" s="165" t="s">
        <v>20</v>
      </c>
      <c r="Q1" s="164" t="s">
        <v>24</v>
      </c>
      <c r="R1" s="165" t="s">
        <v>26</v>
      </c>
      <c r="S1" s="165" t="s">
        <v>29</v>
      </c>
      <c r="T1" s="165" t="s">
        <v>1995</v>
      </c>
      <c r="U1" s="166" t="s">
        <v>2192</v>
      </c>
      <c r="V1" s="165" t="s">
        <v>2191</v>
      </c>
      <c r="W1" s="165" t="s">
        <v>2188</v>
      </c>
      <c r="X1" s="165" t="s">
        <v>2189</v>
      </c>
      <c r="Y1" s="165" t="s">
        <v>2359</v>
      </c>
      <c r="Z1" s="165" t="s">
        <v>2961</v>
      </c>
      <c r="AA1" s="165" t="s">
        <v>2654</v>
      </c>
      <c r="AB1" s="165" t="s">
        <v>2655</v>
      </c>
    </row>
    <row r="2" spans="1:28" ht="55" customHeight="1" x14ac:dyDescent="0.15">
      <c r="A2" s="43" t="s">
        <v>1347</v>
      </c>
      <c r="B2" s="169"/>
      <c r="C2" s="170" t="s">
        <v>12</v>
      </c>
      <c r="D2" s="83" t="s">
        <v>2669</v>
      </c>
      <c r="E2" s="83" t="s">
        <v>2427</v>
      </c>
      <c r="F2" s="83" t="s">
        <v>711</v>
      </c>
      <c r="G2" s="83" t="s">
        <v>164</v>
      </c>
      <c r="H2" s="171">
        <f>INVENTARIO[[#This Row],[Precio Final]]</f>
        <v>8</v>
      </c>
      <c r="I2" s="192">
        <f>U2</f>
        <v>6.5058333333333334</v>
      </c>
      <c r="J2" s="83">
        <v>15</v>
      </c>
      <c r="K2" s="112">
        <f>SUMIFS(VENTAS[Cantidad],VENTAS[Código del producto Vendido],INVENTARIO[[#This Row],[Code]])</f>
        <v>12</v>
      </c>
      <c r="L2" s="121">
        <f>INVENTARIO[[#This Row],[Entradas]]-INVENTARIO[[#This Row],[Salidas]]</f>
        <v>3</v>
      </c>
      <c r="M2" s="171">
        <f>INVENTARIO[[#This Row],[Precio Final]]*10%</f>
        <v>0.8</v>
      </c>
      <c r="N2" s="43">
        <v>49</v>
      </c>
      <c r="O2" s="43">
        <v>18</v>
      </c>
      <c r="P2" s="43">
        <v>2.7222222222222223</v>
      </c>
      <c r="Q2" s="112">
        <v>95</v>
      </c>
      <c r="R2" s="43">
        <v>17</v>
      </c>
      <c r="S2" s="176">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43.953333333333333</v>
      </c>
      <c r="Y2" s="43"/>
      <c r="Z2" s="43"/>
      <c r="AA2" s="172">
        <f>INVENTARIO[[#This Row],[Costo total]]*INVENTARIO[[#This Row],[Entradas]]</f>
        <v>65.058333333333337</v>
      </c>
      <c r="AB2" s="172">
        <f>INVENTARIO[[#This Row],[Stock Actual]]*INVENTARIO[[#This Row],[Costo total]]</f>
        <v>13.011666666666667</v>
      </c>
    </row>
    <row r="3" spans="1:28" ht="55" customHeight="1" x14ac:dyDescent="0.15">
      <c r="A3" s="42" t="s">
        <v>1348</v>
      </c>
      <c r="B3" s="173"/>
      <c r="C3" s="174" t="s">
        <v>12</v>
      </c>
      <c r="D3" s="78" t="s">
        <v>415</v>
      </c>
      <c r="E3" s="78" t="s">
        <v>1073</v>
      </c>
      <c r="F3" s="78" t="s">
        <v>692</v>
      </c>
      <c r="G3" s="78" t="s">
        <v>164</v>
      </c>
      <c r="H3" s="171">
        <f>INVENTARIO[[#This Row],[Precio Final]]</f>
        <v>28</v>
      </c>
      <c r="I3" s="193">
        <f t="shared" ref="I3:I65" si="0">U3</f>
        <v>27.556666666666668</v>
      </c>
      <c r="J3" s="78">
        <v>1</v>
      </c>
      <c r="K3" s="112">
        <f>SUMIFS(VENTAS[Cantidad],VENTAS[Código del producto Vendido],INVENTARIO[[#This Row],[Code]])</f>
        <v>1</v>
      </c>
      <c r="L3" s="120">
        <f>INVENTARIO[[#This Row],[Entradas]]-INVENTARIO[[#This Row],[Salidas]]</f>
        <v>0</v>
      </c>
      <c r="M3" s="171">
        <f>INVENTARIO[[#This Row],[Precio Final]]*10%</f>
        <v>2.8000000000000003</v>
      </c>
      <c r="N3" s="42">
        <v>245</v>
      </c>
      <c r="O3" s="42">
        <v>18</v>
      </c>
      <c r="P3" s="42">
        <v>13.611111111111111</v>
      </c>
      <c r="Q3" s="110">
        <v>280</v>
      </c>
      <c r="R3" s="42">
        <v>17</v>
      </c>
      <c r="S3" s="177">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5">
        <f>INVENTARIO[[#This Row],[Ganancia Unitaria]]*INVENTARIO[[#This Row],[Salidas]]</f>
        <v>9.6288888888888877</v>
      </c>
      <c r="Y3" s="42"/>
      <c r="Z3" s="20"/>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192">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6">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2426</v>
      </c>
      <c r="F5" s="78" t="s">
        <v>698</v>
      </c>
      <c r="G5" s="78" t="s">
        <v>164</v>
      </c>
      <c r="H5" s="171">
        <f>INVENTARIO[[#This Row],[Precio Final]]</f>
        <v>30</v>
      </c>
      <c r="I5" s="193">
        <f t="shared" si="0"/>
        <v>28.503333333333334</v>
      </c>
      <c r="J5" s="78">
        <v>1</v>
      </c>
      <c r="K5" s="112">
        <f>SUMIFS(VENTAS[Cantidad],VENTAS[Código del producto Vendido],INVENTARIO[[#This Row],[Code]])</f>
        <v>1</v>
      </c>
      <c r="L5" s="120">
        <f>INVENTARIO[[#This Row],[Entradas]]-INVENTARIO[[#This Row],[Salidas]]</f>
        <v>0</v>
      </c>
      <c r="M5" s="171">
        <f>INVENTARIO[[#This Row],[Precio Final]]*10%</f>
        <v>3</v>
      </c>
      <c r="N5" s="42">
        <v>238</v>
      </c>
      <c r="O5" s="42">
        <v>18</v>
      </c>
      <c r="P5" s="42">
        <v>13.222222222222221</v>
      </c>
      <c r="Q5" s="110">
        <v>340</v>
      </c>
      <c r="R5" s="42">
        <v>17</v>
      </c>
      <c r="S5" s="177">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5">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192">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6">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1">
        <f>INVENTARIO[[#This Row],[Precio Final]]</f>
        <v>30</v>
      </c>
      <c r="I7" s="193">
        <f t="shared" si="0"/>
        <v>27.865833333333335</v>
      </c>
      <c r="J7" s="78">
        <v>1</v>
      </c>
      <c r="K7" s="112">
        <f>SUMIFS(VENTAS[Cantidad],VENTAS[Código del producto Vendido],INVENTARIO[[#This Row],[Code]])</f>
        <v>1</v>
      </c>
      <c r="L7" s="120">
        <f>INVENTARIO[[#This Row],[Entradas]]-INVENTARIO[[#This Row],[Salidas]]</f>
        <v>0</v>
      </c>
      <c r="M7" s="171">
        <f>INVENTARIO[[#This Row],[Precio Final]]*10%</f>
        <v>3</v>
      </c>
      <c r="N7" s="42">
        <v>238</v>
      </c>
      <c r="O7" s="42">
        <v>18</v>
      </c>
      <c r="P7" s="42">
        <v>13.222222222222221</v>
      </c>
      <c r="Q7" s="110">
        <v>315</v>
      </c>
      <c r="R7" s="42">
        <v>17</v>
      </c>
      <c r="S7" s="177">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5">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192">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6">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2190</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1">
        <f>INVENTARIO[[#This Row],[Precio Final]]</f>
        <v>15</v>
      </c>
      <c r="I9" s="193">
        <f t="shared" si="0"/>
        <v>15.094999999999999</v>
      </c>
      <c r="J9" s="78">
        <v>2</v>
      </c>
      <c r="K9" s="112">
        <f>SUMIFS(VENTAS[Cantidad],VENTAS[Código del producto Vendido],INVENTARIO[[#This Row],[Code]])</f>
        <v>2</v>
      </c>
      <c r="L9" s="120">
        <f>INVENTARIO[[#This Row],[Entradas]]-INVENTARIO[[#This Row],[Salidas]]</f>
        <v>0</v>
      </c>
      <c r="M9" s="171">
        <f>INVENTARIO[[#This Row],[Precio Final]]*10%</f>
        <v>1.5</v>
      </c>
      <c r="N9" s="42">
        <v>123</v>
      </c>
      <c r="O9" s="42">
        <v>18</v>
      </c>
      <c r="P9" s="42">
        <v>6.833333333333333</v>
      </c>
      <c r="Q9" s="110">
        <v>190</v>
      </c>
      <c r="R9" s="42">
        <v>17</v>
      </c>
      <c r="S9" s="177">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5">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192">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6">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1">
        <f>INVENTARIO[[#This Row],[Precio Final]]</f>
        <v>28</v>
      </c>
      <c r="I11" s="193">
        <f t="shared" si="0"/>
        <v>23.875</v>
      </c>
      <c r="J11" s="78">
        <v>1</v>
      </c>
      <c r="K11" s="112">
        <f>SUMIFS(VENTAS[Cantidad],VENTAS[Código del producto Vendido],INVENTARIO[[#This Row],[Code]])</f>
        <v>1</v>
      </c>
      <c r="L11" s="120">
        <f>INVENTARIO[[#This Row],[Entradas]]-INVENTARIO[[#This Row],[Salidas]]</f>
        <v>0</v>
      </c>
      <c r="M11" s="171">
        <f>INVENTARIO[[#This Row],[Precio Final]]*10%</f>
        <v>2.8000000000000003</v>
      </c>
      <c r="N11" s="42">
        <v>210</v>
      </c>
      <c r="O11" s="42">
        <v>18</v>
      </c>
      <c r="P11" s="42">
        <v>11.666666666666666</v>
      </c>
      <c r="Q11" s="110">
        <v>250</v>
      </c>
      <c r="R11" s="42">
        <v>17</v>
      </c>
      <c r="S11" s="177">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5">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192">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6">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1">
        <f>INVENTARIO[[#This Row],[Precio Final]]</f>
        <v>22</v>
      </c>
      <c r="I13" s="193">
        <f t="shared" si="0"/>
        <v>21.7425</v>
      </c>
      <c r="J13" s="78">
        <v>2</v>
      </c>
      <c r="K13" s="112">
        <f>SUMIFS(VENTAS[Cantidad],VENTAS[Código del producto Vendido],INVENTARIO[[#This Row],[Code]])</f>
        <v>2</v>
      </c>
      <c r="L13" s="120">
        <f>INVENTARIO[[#This Row],[Entradas]]-INVENTARIO[[#This Row],[Salidas]]</f>
        <v>0</v>
      </c>
      <c r="M13" s="171">
        <f>INVENTARIO[[#This Row],[Precio Final]]*10%</f>
        <v>2.2000000000000002</v>
      </c>
      <c r="N13" s="42">
        <v>189</v>
      </c>
      <c r="O13" s="42">
        <v>18</v>
      </c>
      <c r="P13" s="42">
        <v>10.5</v>
      </c>
      <c r="Q13" s="110">
        <v>235</v>
      </c>
      <c r="R13" s="42">
        <v>17</v>
      </c>
      <c r="S13" s="177">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5">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2633</v>
      </c>
      <c r="F14" s="83" t="s">
        <v>695</v>
      </c>
      <c r="G14" s="83" t="s">
        <v>164</v>
      </c>
      <c r="H14" s="171">
        <f>INVENTARIO[[#This Row],[Precio Final]]</f>
        <v>17</v>
      </c>
      <c r="I14" s="192">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6">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1">
        <f>INVENTARIO[[#This Row],[Precio Final]]</f>
        <v>22</v>
      </c>
      <c r="I15" s="193">
        <f t="shared" si="0"/>
        <v>17.9575</v>
      </c>
      <c r="J15" s="78">
        <v>1</v>
      </c>
      <c r="K15" s="112">
        <f>SUMIFS(VENTAS[Cantidad],VENTAS[Código del producto Vendido],INVENTARIO[[#This Row],[Code]])</f>
        <v>1</v>
      </c>
      <c r="L15" s="120">
        <f>INVENTARIO[[#This Row],[Entradas]]-INVENTARIO[[#This Row],[Salidas]]</f>
        <v>0</v>
      </c>
      <c r="M15" s="171">
        <f>INVENTARIO[[#This Row],[Precio Final]]*10%</f>
        <v>2.2000000000000002</v>
      </c>
      <c r="N15" s="42">
        <v>165</v>
      </c>
      <c r="O15" s="42">
        <v>18</v>
      </c>
      <c r="P15" s="42">
        <v>9.1666666666666661</v>
      </c>
      <c r="Q15" s="110">
        <v>165</v>
      </c>
      <c r="R15" s="42">
        <v>17</v>
      </c>
      <c r="S15" s="177">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5">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192">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6">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1">
        <f>INVENTARIO[[#This Row],[Precio Final]]</f>
        <v>18</v>
      </c>
      <c r="I17" s="193">
        <f t="shared" si="0"/>
        <v>18.462499999999999</v>
      </c>
      <c r="J17" s="78">
        <v>1</v>
      </c>
      <c r="K17" s="112">
        <f>SUMIFS(VENTAS[Cantidad],VENTAS[Código del producto Vendido],INVENTARIO[[#This Row],[Code]])</f>
        <v>1</v>
      </c>
      <c r="L17" s="120">
        <f>INVENTARIO[[#This Row],[Entradas]]-INVENTARIO[[#This Row],[Salidas]]</f>
        <v>0</v>
      </c>
      <c r="M17" s="171">
        <f>INVENTARIO[[#This Row],[Precio Final]]*10%</f>
        <v>1.8</v>
      </c>
      <c r="N17" s="42">
        <v>168</v>
      </c>
      <c r="O17" s="42">
        <v>18</v>
      </c>
      <c r="P17" s="42">
        <v>9.3333333333333339</v>
      </c>
      <c r="Q17" s="110">
        <v>175</v>
      </c>
      <c r="R17" s="42">
        <v>17</v>
      </c>
      <c r="S17" s="177">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5">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192">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6">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1">
        <f>INVENTARIO[[#This Row],[Precio Final]]</f>
        <v>25</v>
      </c>
      <c r="I19" s="193">
        <f t="shared" si="0"/>
        <v>29.758333333333333</v>
      </c>
      <c r="J19" s="78">
        <v>1</v>
      </c>
      <c r="K19" s="112">
        <f>SUMIFS(VENTAS[Cantidad],VENTAS[Código del producto Vendido],INVENTARIO[[#This Row],[Code]])</f>
        <v>1</v>
      </c>
      <c r="L19" s="120">
        <f>INVENTARIO[[#This Row],[Entradas]]-INVENTARIO[[#This Row],[Salidas]]</f>
        <v>0</v>
      </c>
      <c r="M19" s="171">
        <f>INVENTARIO[[#This Row],[Precio Final]]*10%</f>
        <v>2.5</v>
      </c>
      <c r="N19" s="42">
        <v>250</v>
      </c>
      <c r="O19" s="42">
        <v>18</v>
      </c>
      <c r="P19" s="42">
        <v>13.888888888888889</v>
      </c>
      <c r="Q19" s="110">
        <v>350</v>
      </c>
      <c r="R19" s="42">
        <v>17</v>
      </c>
      <c r="S19" s="177">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5">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2425</v>
      </c>
      <c r="F20" s="83" t="s">
        <v>693</v>
      </c>
      <c r="G20" s="83" t="s">
        <v>164</v>
      </c>
      <c r="H20" s="171">
        <f>INVENTARIO[[#This Row],[Precio Final]]</f>
        <v>28</v>
      </c>
      <c r="I20" s="192">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6">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2634</v>
      </c>
      <c r="F21" s="78" t="s">
        <v>692</v>
      </c>
      <c r="G21" s="78" t="s">
        <v>164</v>
      </c>
      <c r="H21" s="171">
        <f>INVENTARIO[[#This Row],[Precio Final]]</f>
        <v>15</v>
      </c>
      <c r="I21" s="193">
        <f t="shared" si="0"/>
        <v>14.040833333333332</v>
      </c>
      <c r="J21" s="78">
        <v>2</v>
      </c>
      <c r="K21" s="112">
        <f>SUMIFS(VENTAS[Cantidad],VENTAS[Código del producto Vendido],INVENTARIO[[#This Row],[Code]])</f>
        <v>2</v>
      </c>
      <c r="L21" s="120">
        <f>INVENTARIO[[#This Row],[Entradas]]-INVENTARIO[[#This Row],[Salidas]]</f>
        <v>0</v>
      </c>
      <c r="M21" s="171">
        <f>INVENTARIO[[#This Row],[Precio Final]]*10%</f>
        <v>1.5</v>
      </c>
      <c r="N21" s="42">
        <v>118</v>
      </c>
      <c r="O21" s="42">
        <v>18</v>
      </c>
      <c r="P21" s="42">
        <v>6.5555555555555554</v>
      </c>
      <c r="Q21" s="110">
        <v>165</v>
      </c>
      <c r="R21" s="42">
        <v>17</v>
      </c>
      <c r="S21" s="177">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5">
        <f>INVENTARIO[[#This Row],[Ganancia Unitaria]]*INVENTARIO[[#This Row],[Salidas]]</f>
        <v>11.27888888888889</v>
      </c>
      <c r="Y21" s="42"/>
      <c r="Z21" s="20"/>
      <c r="AA21" s="20">
        <f>INVENTARIO[[#This Row],[Costo total]]*INVENTARIO[[#This Row],[Entradas]]</f>
        <v>18.72111111111111</v>
      </c>
      <c r="AB21" s="172">
        <f>INVENTARIO[[#This Row],[Stock Actual]]*INVENTARIO[[#This Row],[Costo total]]</f>
        <v>0</v>
      </c>
    </row>
    <row r="22" spans="1:28" ht="55" customHeight="1" x14ac:dyDescent="0.15">
      <c r="A22" s="43" t="s">
        <v>57</v>
      </c>
      <c r="B22" s="169"/>
      <c r="C22" s="170" t="s">
        <v>12</v>
      </c>
      <c r="D22" s="83" t="s">
        <v>415</v>
      </c>
      <c r="E22" s="83" t="s">
        <v>773</v>
      </c>
      <c r="F22" s="83" t="s">
        <v>695</v>
      </c>
      <c r="G22" s="83" t="s">
        <v>164</v>
      </c>
      <c r="H22" s="171">
        <f>INVENTARIO[[#This Row],[Precio Final]]</f>
        <v>25</v>
      </c>
      <c r="I22" s="192">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6">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1">
        <f>INVENTARIO[[#This Row],[Precio Final]]</f>
        <v>22</v>
      </c>
      <c r="I23" s="193">
        <f t="shared" si="0"/>
        <v>22.125</v>
      </c>
      <c r="J23" s="78">
        <v>1</v>
      </c>
      <c r="K23" s="112">
        <f>SUMIFS(VENTAS[Cantidad],VENTAS[Código del producto Vendido],INVENTARIO[[#This Row],[Code]])</f>
        <v>1</v>
      </c>
      <c r="L23" s="120">
        <f>INVENTARIO[[#This Row],[Entradas]]-INVENTARIO[[#This Row],[Salidas]]</f>
        <v>0</v>
      </c>
      <c r="M23" s="171">
        <f>INVENTARIO[[#This Row],[Precio Final]]*10%</f>
        <v>2.2000000000000002</v>
      </c>
      <c r="N23" s="42">
        <v>189</v>
      </c>
      <c r="O23" s="42">
        <v>18</v>
      </c>
      <c r="P23" s="42">
        <v>10.5</v>
      </c>
      <c r="Q23" s="110">
        <v>250</v>
      </c>
      <c r="R23" s="42">
        <v>17</v>
      </c>
      <c r="S23" s="177">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5">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2659</v>
      </c>
      <c r="E24" s="83" t="s">
        <v>2634</v>
      </c>
      <c r="F24" s="83" t="s">
        <v>693</v>
      </c>
      <c r="G24" s="83" t="s">
        <v>164</v>
      </c>
      <c r="H24" s="171">
        <f>INVENTARIO[[#This Row],[Precio Final]]</f>
        <v>15</v>
      </c>
      <c r="I24" s="192">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6">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1">
        <f>INVENTARIO[[#This Row],[Precio Final]]</f>
        <v>15</v>
      </c>
      <c r="I25" s="193">
        <f t="shared" si="0"/>
        <v>19.997500000000002</v>
      </c>
      <c r="J25" s="78">
        <v>1</v>
      </c>
      <c r="K25" s="112">
        <f>SUMIFS(VENTAS[Cantidad],VENTAS[Código del producto Vendido],INVENTARIO[[#This Row],[Code]])</f>
        <v>1</v>
      </c>
      <c r="L25" s="120">
        <f>INVENTARIO[[#This Row],[Entradas]]-INVENTARIO[[#This Row],[Salidas]]</f>
        <v>0</v>
      </c>
      <c r="M25" s="171">
        <f>INVENTARIO[[#This Row],[Precio Final]]*10%</f>
        <v>1.5</v>
      </c>
      <c r="N25" s="42">
        <v>165</v>
      </c>
      <c r="O25" s="42">
        <v>18</v>
      </c>
      <c r="P25" s="42">
        <v>9.1666666666666661</v>
      </c>
      <c r="Q25" s="110">
        <v>245</v>
      </c>
      <c r="R25" s="42">
        <v>17</v>
      </c>
      <c r="S25" s="177">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5">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2813</v>
      </c>
      <c r="E26" s="83" t="s">
        <v>2640</v>
      </c>
      <c r="F26" s="83" t="s">
        <v>2405</v>
      </c>
      <c r="G26" s="83" t="s">
        <v>164</v>
      </c>
      <c r="H26" s="171">
        <f>INVENTARIO[[#This Row],[Precio Final]]</f>
        <v>18</v>
      </c>
      <c r="I26" s="192">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6">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1">
        <f>INVENTARIO[[#This Row],[Precio Final]]</f>
        <v>18</v>
      </c>
      <c r="I27" s="193">
        <f t="shared" si="0"/>
        <v>19.045833333333331</v>
      </c>
      <c r="J27" s="78">
        <v>1</v>
      </c>
      <c r="K27" s="112">
        <f>SUMIFS(VENTAS[Cantidad],VENTAS[Código del producto Vendido],INVENTARIO[[#This Row],[Code]])</f>
        <v>1</v>
      </c>
      <c r="L27" s="120">
        <f>INVENTARIO[[#This Row],[Entradas]]-INVENTARIO[[#This Row],[Salidas]]</f>
        <v>0</v>
      </c>
      <c r="M27" s="171">
        <f>INVENTARIO[[#This Row],[Precio Final]]*10%</f>
        <v>1.8</v>
      </c>
      <c r="N27" s="42">
        <v>175</v>
      </c>
      <c r="O27" s="42">
        <v>18</v>
      </c>
      <c r="P27" s="42">
        <v>9.7222222222222214</v>
      </c>
      <c r="Q27" s="110">
        <v>175</v>
      </c>
      <c r="R27" s="42">
        <v>17</v>
      </c>
      <c r="S27" s="177">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5">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192">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6">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1">
        <f>INVENTARIO[[#This Row],[Precio Final]]</f>
        <v>22</v>
      </c>
      <c r="I29" s="193">
        <f t="shared" si="0"/>
        <v>21.095000000000002</v>
      </c>
      <c r="J29" s="78">
        <v>1</v>
      </c>
      <c r="K29" s="112">
        <f>SUMIFS(VENTAS[Cantidad],VENTAS[Código del producto Vendido],INVENTARIO[[#This Row],[Code]])</f>
        <v>1</v>
      </c>
      <c r="L29" s="120">
        <f>INVENTARIO[[#This Row],[Entradas]]-INVENTARIO[[#This Row],[Salidas]]</f>
        <v>0</v>
      </c>
      <c r="M29" s="171">
        <f>INVENTARIO[[#This Row],[Precio Final]]*10%</f>
        <v>2.2000000000000002</v>
      </c>
      <c r="N29" s="42">
        <v>195</v>
      </c>
      <c r="O29" s="42">
        <v>18</v>
      </c>
      <c r="P29" s="42">
        <v>10.833333333333334</v>
      </c>
      <c r="Q29" s="110">
        <v>190</v>
      </c>
      <c r="R29" s="42">
        <v>17</v>
      </c>
      <c r="S29" s="177">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5">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192">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6">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1">
        <f>INVENTARIO[[#This Row],[Precio Final]]</f>
        <v>25</v>
      </c>
      <c r="I31" s="193">
        <f t="shared" si="0"/>
        <v>22.693333333333335</v>
      </c>
      <c r="J31" s="78">
        <v>1</v>
      </c>
      <c r="K31" s="112">
        <f>SUMIFS(VENTAS[Cantidad],VENTAS[Código del producto Vendido],INVENTARIO[[#This Row],[Code]])</f>
        <v>1</v>
      </c>
      <c r="L31" s="120">
        <f>INVENTARIO[[#This Row],[Entradas]]-INVENTARIO[[#This Row],[Salidas]]</f>
        <v>0</v>
      </c>
      <c r="M31" s="171">
        <f>INVENTARIO[[#This Row],[Precio Final]]*10%</f>
        <v>2.5</v>
      </c>
      <c r="N31" s="42">
        <v>205</v>
      </c>
      <c r="O31" s="42">
        <v>18</v>
      </c>
      <c r="P31" s="42">
        <v>11.388888888888889</v>
      </c>
      <c r="Q31" s="110">
        <v>220</v>
      </c>
      <c r="R31" s="42">
        <v>17</v>
      </c>
      <c r="S31" s="177">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5">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192">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6">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1">
        <f>INVENTARIO[[#This Row],[Precio Final]]</f>
        <v>25</v>
      </c>
      <c r="I33" s="193">
        <f t="shared" si="0"/>
        <v>23.968333333333334</v>
      </c>
      <c r="J33" s="78">
        <v>1</v>
      </c>
      <c r="K33" s="112">
        <f>SUMIFS(VENTAS[Cantidad],VENTAS[Código del producto Vendido],INVENTARIO[[#This Row],[Code]])</f>
        <v>1</v>
      </c>
      <c r="L33" s="120">
        <f>INVENTARIO[[#This Row],[Entradas]]-INVENTARIO[[#This Row],[Salidas]]</f>
        <v>0</v>
      </c>
      <c r="M33" s="171">
        <f>INVENTARIO[[#This Row],[Precio Final]]*10%</f>
        <v>2.5</v>
      </c>
      <c r="N33" s="42">
        <v>205</v>
      </c>
      <c r="O33" s="42">
        <v>18</v>
      </c>
      <c r="P33" s="42">
        <v>11.388888888888889</v>
      </c>
      <c r="Q33" s="110">
        <v>270</v>
      </c>
      <c r="R33" s="42">
        <v>17</v>
      </c>
      <c r="S33" s="177">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5">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2634</v>
      </c>
      <c r="F34" s="83" t="s">
        <v>695</v>
      </c>
      <c r="G34" s="83" t="s">
        <v>164</v>
      </c>
      <c r="H34" s="171">
        <f>INVENTARIO[[#This Row],[Precio Final]]</f>
        <v>15</v>
      </c>
      <c r="I34" s="192">
        <f t="shared" si="0"/>
        <v>14.678333333333335</v>
      </c>
      <c r="J34" s="83">
        <v>4</v>
      </c>
      <c r="K34" s="112">
        <f>SUMIFS(VENTAS[Cantidad],VENTAS[Código del producto Vendido],INVENTARIO[[#This Row],[Code]])</f>
        <v>2</v>
      </c>
      <c r="L34" s="121">
        <f>INVENTARIO[[#This Row],[Entradas]]-INVENTARIO[[#This Row],[Salidas]]</f>
        <v>2</v>
      </c>
      <c r="M34" s="171">
        <f>INVENTARIO[[#This Row],[Precio Final]]*10%</f>
        <v>1.5</v>
      </c>
      <c r="N34" s="43">
        <v>118</v>
      </c>
      <c r="O34" s="43">
        <v>18</v>
      </c>
      <c r="P34" s="43">
        <v>6.5555555555555554</v>
      </c>
      <c r="Q34" s="112">
        <v>190</v>
      </c>
      <c r="R34" s="43">
        <v>17</v>
      </c>
      <c r="S34" s="176">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10.428888888888888</v>
      </c>
      <c r="Y34" s="43"/>
      <c r="Z34" s="43"/>
      <c r="AA34" s="43">
        <f>INVENTARIO[[#This Row],[Costo total]]*INVENTARIO[[#This Row],[Entradas]]</f>
        <v>39.142222222222223</v>
      </c>
      <c r="AB34" s="172">
        <f>INVENTARIO[[#This Row],[Stock Actual]]*INVENTARIO[[#This Row],[Costo total]]</f>
        <v>19.571111111111112</v>
      </c>
    </row>
    <row r="35" spans="1:28" ht="55" customHeight="1" x14ac:dyDescent="0.15">
      <c r="A35" s="42" t="s">
        <v>63</v>
      </c>
      <c r="B35" s="173"/>
      <c r="C35" s="174" t="s">
        <v>12</v>
      </c>
      <c r="D35" s="78" t="s">
        <v>415</v>
      </c>
      <c r="E35" s="78" t="s">
        <v>745</v>
      </c>
      <c r="F35" s="78" t="s">
        <v>697</v>
      </c>
      <c r="G35" s="78" t="s">
        <v>164</v>
      </c>
      <c r="H35" s="171">
        <f>INVENTARIO[[#This Row],[Precio Final]]</f>
        <v>22</v>
      </c>
      <c r="I35" s="193">
        <f t="shared" si="0"/>
        <v>22.2425</v>
      </c>
      <c r="J35" s="78">
        <v>1</v>
      </c>
      <c r="K35" s="112">
        <f>SUMIFS(VENTAS[Cantidad],VENTAS[Código del producto Vendido],INVENTARIO[[#This Row],[Code]])</f>
        <v>1</v>
      </c>
      <c r="L35" s="120">
        <f>INVENTARIO[[#This Row],[Entradas]]-INVENTARIO[[#This Row],[Salidas]]</f>
        <v>0</v>
      </c>
      <c r="M35" s="171">
        <f>INVENTARIO[[#This Row],[Precio Final]]*10%</f>
        <v>2.2000000000000002</v>
      </c>
      <c r="N35" s="42">
        <v>195</v>
      </c>
      <c r="O35" s="42">
        <v>18</v>
      </c>
      <c r="P35" s="42">
        <v>10.833333333333334</v>
      </c>
      <c r="Q35" s="110">
        <v>235</v>
      </c>
      <c r="R35" s="42">
        <v>17</v>
      </c>
      <c r="S35" s="177">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5">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192">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6">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2813</v>
      </c>
      <c r="E37" s="78" t="s">
        <v>2640</v>
      </c>
      <c r="F37" s="78" t="s">
        <v>2388</v>
      </c>
      <c r="G37" s="78" t="s">
        <v>164</v>
      </c>
      <c r="H37" s="171">
        <f>INVENTARIO[[#This Row],[Precio Final]]</f>
        <v>18</v>
      </c>
      <c r="I37" s="193">
        <f t="shared" si="0"/>
        <v>18.629166666666666</v>
      </c>
      <c r="J37" s="78">
        <v>2</v>
      </c>
      <c r="K37" s="112">
        <f>SUMIFS(VENTAS[Cantidad],VENTAS[Código del producto Vendido],INVENTARIO[[#This Row],[Code]])</f>
        <v>0</v>
      </c>
      <c r="L37" s="120">
        <f>INVENTARIO[[#This Row],[Entradas]]-INVENTARIO[[#This Row],[Salidas]]</f>
        <v>2</v>
      </c>
      <c r="M37" s="171">
        <f>INVENTARIO[[#This Row],[Precio Final]]*10%</f>
        <v>1.8</v>
      </c>
      <c r="N37" s="42">
        <v>170</v>
      </c>
      <c r="O37" s="42">
        <v>18</v>
      </c>
      <c r="P37" s="42">
        <v>9.4444444444444446</v>
      </c>
      <c r="Q37" s="110">
        <v>175</v>
      </c>
      <c r="R37" s="42">
        <v>17</v>
      </c>
      <c r="S37" s="177">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5">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192">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6">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2659</v>
      </c>
      <c r="E39" s="78" t="s">
        <v>2635</v>
      </c>
      <c r="F39" s="78" t="s">
        <v>693</v>
      </c>
      <c r="G39" s="78" t="s">
        <v>164</v>
      </c>
      <c r="H39" s="171">
        <f>INVENTARIO[[#This Row],[Precio Final]]</f>
        <v>25</v>
      </c>
      <c r="I39" s="193">
        <f t="shared" si="0"/>
        <v>28.738333333333333</v>
      </c>
      <c r="J39" s="78">
        <v>2</v>
      </c>
      <c r="K39" s="112">
        <f>SUMIFS(VENTAS[Cantidad],VENTAS[Código del producto Vendido],INVENTARIO[[#This Row],[Code]])</f>
        <v>1</v>
      </c>
      <c r="L39" s="120">
        <f>INVENTARIO[[#This Row],[Entradas]]-INVENTARIO[[#This Row],[Salidas]]</f>
        <v>1</v>
      </c>
      <c r="M39" s="171">
        <f>INVENTARIO[[#This Row],[Precio Final]]*10%</f>
        <v>2.5</v>
      </c>
      <c r="N39" s="42">
        <v>250</v>
      </c>
      <c r="O39" s="42">
        <v>18</v>
      </c>
      <c r="P39" s="42">
        <v>13.888888888888889</v>
      </c>
      <c r="Q39" s="110">
        <v>310</v>
      </c>
      <c r="R39" s="42">
        <v>17</v>
      </c>
      <c r="S39" s="177">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5">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192">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6">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1">
        <f>INVENTARIO[[#This Row],[Precio Final]]</f>
        <v>25</v>
      </c>
      <c r="I41" s="193">
        <f t="shared" si="0"/>
        <v>21.060833333333331</v>
      </c>
      <c r="J41" s="78">
        <v>1</v>
      </c>
      <c r="K41" s="112">
        <f>SUMIFS(VENTAS[Cantidad],VENTAS[Código del producto Vendido],INVENTARIO[[#This Row],[Code]])</f>
        <v>1</v>
      </c>
      <c r="L41" s="120">
        <f>INVENTARIO[[#This Row],[Entradas]]-INVENTARIO[[#This Row],[Salidas]]</f>
        <v>0</v>
      </c>
      <c r="M41" s="171">
        <f>INVENTARIO[[#This Row],[Precio Final]]*10%</f>
        <v>2.5</v>
      </c>
      <c r="N41" s="42">
        <v>190</v>
      </c>
      <c r="O41" s="42">
        <v>18</v>
      </c>
      <c r="P41" s="42">
        <v>10.555555555555555</v>
      </c>
      <c r="Q41" s="110">
        <v>205</v>
      </c>
      <c r="R41" s="42">
        <v>17</v>
      </c>
      <c r="S41" s="177">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5">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192">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6">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1">
        <f>INVENTARIO[[#This Row],[Precio Final]]</f>
        <v>25</v>
      </c>
      <c r="I43" s="193">
        <f t="shared" si="0"/>
        <v>27.046666666666663</v>
      </c>
      <c r="J43" s="78">
        <v>1</v>
      </c>
      <c r="K43" s="112">
        <f>SUMIFS(VENTAS[Cantidad],VENTAS[Código del producto Vendido],INVENTARIO[[#This Row],[Code]])</f>
        <v>1</v>
      </c>
      <c r="L43" s="120">
        <f>INVENTARIO[[#This Row],[Entradas]]-INVENTARIO[[#This Row],[Salidas]]</f>
        <v>0</v>
      </c>
      <c r="M43" s="171">
        <f>INVENTARIO[[#This Row],[Precio Final]]*10%</f>
        <v>2.5</v>
      </c>
      <c r="N43" s="42">
        <v>245</v>
      </c>
      <c r="O43" s="42">
        <v>18</v>
      </c>
      <c r="P43" s="42">
        <v>13.611111111111111</v>
      </c>
      <c r="Q43" s="110">
        <v>260</v>
      </c>
      <c r="R43" s="42">
        <v>17</v>
      </c>
      <c r="S43" s="177">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5">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192">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6">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1">
        <f>INVENTARIO[[#This Row],[Precio Final]]</f>
        <v>25</v>
      </c>
      <c r="I45" s="193">
        <f t="shared" si="0"/>
        <v>25.159166666666671</v>
      </c>
      <c r="J45" s="78">
        <v>2</v>
      </c>
      <c r="K45" s="112">
        <f>SUMIFS(VENTAS[Cantidad],VENTAS[Código del producto Vendido],INVENTARIO[[#This Row],[Code]])</f>
        <v>2</v>
      </c>
      <c r="L45" s="120">
        <f>INVENTARIO[[#This Row],[Entradas]]-INVENTARIO[[#This Row],[Salidas]]</f>
        <v>0</v>
      </c>
      <c r="M45" s="171">
        <f>INVENTARIO[[#This Row],[Precio Final]]*10%</f>
        <v>2.5</v>
      </c>
      <c r="N45" s="42">
        <v>230</v>
      </c>
      <c r="O45" s="42">
        <v>18</v>
      </c>
      <c r="P45" s="42">
        <v>12.777777777777779</v>
      </c>
      <c r="Q45" s="110">
        <v>235</v>
      </c>
      <c r="R45" s="42">
        <v>17</v>
      </c>
      <c r="S45" s="177">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5">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192">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6">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2314</v>
      </c>
      <c r="G47" s="78" t="s">
        <v>164</v>
      </c>
      <c r="H47" s="171">
        <f>INVENTARIO[[#This Row],[Precio Final]]</f>
        <v>20</v>
      </c>
      <c r="I47" s="193">
        <f t="shared" si="0"/>
        <v>19.266666666666666</v>
      </c>
      <c r="J47" s="78">
        <v>1</v>
      </c>
      <c r="K47" s="112">
        <f>SUMIFS(VENTAS[Cantidad],VENTAS[Código del producto Vendido],INVENTARIO[[#This Row],[Code]])</f>
        <v>1</v>
      </c>
      <c r="L47" s="120">
        <f>INVENTARIO[[#This Row],[Entradas]]-INVENTARIO[[#This Row],[Salidas]]</f>
        <v>0</v>
      </c>
      <c r="M47" s="171">
        <f>INVENTARIO[[#This Row],[Precio Final]]*10%</f>
        <v>2</v>
      </c>
      <c r="N47" s="42">
        <v>170</v>
      </c>
      <c r="O47" s="42">
        <v>18</v>
      </c>
      <c r="P47" s="42">
        <v>9.4444444444444446</v>
      </c>
      <c r="Q47" s="110">
        <v>200</v>
      </c>
      <c r="R47" s="42">
        <v>17</v>
      </c>
      <c r="S47" s="177">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5">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2315</v>
      </c>
      <c r="G48" s="83" t="s">
        <v>164</v>
      </c>
      <c r="H48" s="171">
        <f>INVENTARIO[[#This Row],[Precio Final]]</f>
        <v>20</v>
      </c>
      <c r="I48" s="192">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6">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2670</v>
      </c>
      <c r="E49" s="78" t="s">
        <v>2406</v>
      </c>
      <c r="F49" s="78" t="s">
        <v>2316</v>
      </c>
      <c r="G49" s="78" t="s">
        <v>164</v>
      </c>
      <c r="H49" s="171">
        <f>INVENTARIO[[#This Row],[Precio Final]]</f>
        <v>18</v>
      </c>
      <c r="I49" s="193">
        <f t="shared" si="0"/>
        <v>16.648333333333333</v>
      </c>
      <c r="J49" s="78">
        <v>1</v>
      </c>
      <c r="K49" s="112">
        <f>SUMIFS(VENTAS[Cantidad],VENTAS[Código del producto Vendido],INVENTARIO[[#This Row],[Code]])</f>
        <v>1</v>
      </c>
      <c r="L49" s="120">
        <f>INVENTARIO[[#This Row],[Entradas]]-INVENTARIO[[#This Row],[Salidas]]</f>
        <v>0</v>
      </c>
      <c r="M49" s="171">
        <f>INVENTARIO[[#This Row],[Precio Final]]*10%</f>
        <v>1.8</v>
      </c>
      <c r="N49" s="42">
        <v>160</v>
      </c>
      <c r="O49" s="42">
        <v>18</v>
      </c>
      <c r="P49" s="42">
        <v>8.8888888888888893</v>
      </c>
      <c r="Q49" s="110">
        <v>130</v>
      </c>
      <c r="R49" s="42">
        <v>17</v>
      </c>
      <c r="S49" s="177">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5">
        <f>INVENTARIO[[#This Row],[Ganancia Unitaria]]*INVENTARIO[[#This Row],[Salidas]]</f>
        <v>6.9011111111111099</v>
      </c>
      <c r="Y49" s="42"/>
      <c r="Z49" s="20"/>
      <c r="AA49" s="20">
        <f>INVENTARIO[[#This Row],[Costo total]]*INVENTARIO[[#This Row],[Entradas]]</f>
        <v>11.09888888888889</v>
      </c>
      <c r="AB49" s="172">
        <f>INVENTARIO[[#This Row],[Stock Actual]]*INVENTARIO[[#This Row],[Costo total]]</f>
        <v>0</v>
      </c>
    </row>
    <row r="50" spans="1:28" ht="55" customHeight="1" x14ac:dyDescent="0.15">
      <c r="A50" s="43" t="s">
        <v>1372</v>
      </c>
      <c r="B50" s="169"/>
      <c r="C50" s="170" t="s">
        <v>12</v>
      </c>
      <c r="D50" s="83" t="s">
        <v>2670</v>
      </c>
      <c r="E50" s="83" t="s">
        <v>2407</v>
      </c>
      <c r="F50" s="83" t="s">
        <v>2317</v>
      </c>
      <c r="G50" s="83" t="s">
        <v>164</v>
      </c>
      <c r="H50" s="171">
        <f>INVENTARIO[[#This Row],[Precio Final]]</f>
        <v>18</v>
      </c>
      <c r="I50" s="192">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6">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2318</v>
      </c>
      <c r="G51" s="78" t="s">
        <v>164</v>
      </c>
      <c r="H51" s="171">
        <f>INVENTARIO[[#This Row],[Precio Final]]</f>
        <v>20</v>
      </c>
      <c r="I51" s="193">
        <f t="shared" si="0"/>
        <v>19.2075</v>
      </c>
      <c r="J51" s="78">
        <v>1</v>
      </c>
      <c r="K51" s="112">
        <f>SUMIFS(VENTAS[Cantidad],VENTAS[Código del producto Vendido],INVENTARIO[[#This Row],[Code]])</f>
        <v>1</v>
      </c>
      <c r="L51" s="120">
        <f>INVENTARIO[[#This Row],[Entradas]]-INVENTARIO[[#This Row],[Salidas]]</f>
        <v>0</v>
      </c>
      <c r="M51" s="171">
        <f>INVENTARIO[[#This Row],[Precio Final]]*10%</f>
        <v>2</v>
      </c>
      <c r="N51" s="42">
        <v>180</v>
      </c>
      <c r="O51" s="42">
        <v>18</v>
      </c>
      <c r="P51" s="42">
        <v>10</v>
      </c>
      <c r="Q51" s="110">
        <v>165</v>
      </c>
      <c r="R51" s="42">
        <v>17</v>
      </c>
      <c r="S51" s="177">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5">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2670</v>
      </c>
      <c r="E52" s="83" t="s">
        <v>2408</v>
      </c>
      <c r="F52" s="83" t="s">
        <v>2818</v>
      </c>
      <c r="G52" s="83" t="s">
        <v>164</v>
      </c>
      <c r="H52" s="171">
        <f>INVENTARIO[[#This Row],[Precio Final]]</f>
        <v>18</v>
      </c>
      <c r="I52" s="192">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6">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2670</v>
      </c>
      <c r="E53" s="78" t="s">
        <v>2408</v>
      </c>
      <c r="F53" s="78" t="s">
        <v>2319</v>
      </c>
      <c r="G53" s="78" t="s">
        <v>164</v>
      </c>
      <c r="H53" s="171">
        <f>INVENTARIO[[#This Row],[Precio Final]]</f>
        <v>18</v>
      </c>
      <c r="I53" s="193">
        <f t="shared" si="0"/>
        <v>16.903333333333332</v>
      </c>
      <c r="J53" s="78">
        <v>1</v>
      </c>
      <c r="K53" s="112">
        <f>SUMIFS(VENTAS[Cantidad],VENTAS[Código del producto Vendido],INVENTARIO[[#This Row],[Code]])</f>
        <v>0</v>
      </c>
      <c r="L53" s="120">
        <f>INVENTARIO[[#This Row],[Entradas]]-INVENTARIO[[#This Row],[Salidas]]</f>
        <v>1</v>
      </c>
      <c r="M53" s="171">
        <f>INVENTARIO[[#This Row],[Precio Final]]*10%</f>
        <v>1.8</v>
      </c>
      <c r="N53" s="42">
        <v>160</v>
      </c>
      <c r="O53" s="42">
        <v>18</v>
      </c>
      <c r="P53" s="42">
        <v>8.8888888888888893</v>
      </c>
      <c r="Q53" s="110">
        <v>140</v>
      </c>
      <c r="R53" s="42">
        <v>17</v>
      </c>
      <c r="S53" s="177">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5">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2670</v>
      </c>
      <c r="E54" s="83" t="s">
        <v>2424</v>
      </c>
      <c r="F54" s="83" t="s">
        <v>2316</v>
      </c>
      <c r="G54" s="83" t="s">
        <v>164</v>
      </c>
      <c r="H54" s="171">
        <f>INVENTARIO[[#This Row],[Precio Final]]</f>
        <v>18</v>
      </c>
      <c r="I54" s="192">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6">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2670</v>
      </c>
      <c r="E55" s="78" t="s">
        <v>2423</v>
      </c>
      <c r="F55" s="78" t="s">
        <v>2320</v>
      </c>
      <c r="G55" s="78" t="s">
        <v>164</v>
      </c>
      <c r="H55" s="171">
        <f>INVENTARIO[[#This Row],[Precio Final]]</f>
        <v>18</v>
      </c>
      <c r="I55" s="193">
        <f t="shared" si="0"/>
        <v>14.649166666666666</v>
      </c>
      <c r="J55" s="78">
        <v>1</v>
      </c>
      <c r="K55" s="112">
        <f>SUMIFS(VENTAS[Cantidad],VENTAS[Código del producto Vendido],INVENTARIO[[#This Row],[Code]])</f>
        <v>0</v>
      </c>
      <c r="L55" s="120">
        <f>INVENTARIO[[#This Row],[Entradas]]-INVENTARIO[[#This Row],[Salidas]]</f>
        <v>1</v>
      </c>
      <c r="M55" s="171">
        <f>INVENTARIO[[#This Row],[Precio Final]]*10%</f>
        <v>1.8</v>
      </c>
      <c r="N55" s="42">
        <v>110</v>
      </c>
      <c r="O55" s="42">
        <v>18</v>
      </c>
      <c r="P55" s="42">
        <v>6.1111111111111107</v>
      </c>
      <c r="Q55" s="110">
        <v>215</v>
      </c>
      <c r="R55" s="42">
        <v>17</v>
      </c>
      <c r="S55" s="177">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5">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2327</v>
      </c>
      <c r="E56" s="83" t="s">
        <v>2409</v>
      </c>
      <c r="F56" s="83" t="s">
        <v>697</v>
      </c>
      <c r="G56" s="83" t="s">
        <v>164</v>
      </c>
      <c r="H56" s="171">
        <f>INVENTARIO[[#This Row],[Precio Final]]</f>
        <v>30</v>
      </c>
      <c r="I56" s="192">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6">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1">
        <f>INVENTARIO[[#This Row],[Precio Final]]</f>
        <v>30</v>
      </c>
      <c r="I57" s="193">
        <f t="shared" si="0"/>
        <v>28.03</v>
      </c>
      <c r="J57" s="78">
        <v>3</v>
      </c>
      <c r="K57" s="112">
        <f>SUMIFS(VENTAS[Cantidad],VENTAS[Código del producto Vendido],INVENTARIO[[#This Row],[Code]])</f>
        <v>3</v>
      </c>
      <c r="L57" s="120">
        <f>INVENTARIO[[#This Row],[Entradas]]-INVENTARIO[[#This Row],[Salidas]]</f>
        <v>0</v>
      </c>
      <c r="M57" s="171">
        <f>INVENTARIO[[#This Row],[Precio Final]]*10%</f>
        <v>3</v>
      </c>
      <c r="N57" s="42">
        <v>165</v>
      </c>
      <c r="O57" s="42">
        <v>18</v>
      </c>
      <c r="P57" s="42">
        <v>9.1666666666666661</v>
      </c>
      <c r="Q57" s="110">
        <v>560</v>
      </c>
      <c r="R57" s="42">
        <v>17</v>
      </c>
      <c r="S57" s="177">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5">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192">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6">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1">
        <f>INVENTARIO[[#This Row],[Precio Final]]</f>
        <v>30</v>
      </c>
      <c r="I59" s="193">
        <f t="shared" si="0"/>
        <v>28.03</v>
      </c>
      <c r="J59" s="78">
        <v>3</v>
      </c>
      <c r="K59" s="112">
        <f>SUMIFS(VENTAS[Cantidad],VENTAS[Código del producto Vendido],INVENTARIO[[#This Row],[Code]])</f>
        <v>3</v>
      </c>
      <c r="L59" s="120">
        <f>INVENTARIO[[#This Row],[Entradas]]-INVENTARIO[[#This Row],[Salidas]]</f>
        <v>0</v>
      </c>
      <c r="M59" s="171">
        <f>INVENTARIO[[#This Row],[Precio Final]]*10%</f>
        <v>3</v>
      </c>
      <c r="N59" s="42">
        <v>165</v>
      </c>
      <c r="O59" s="42">
        <v>18</v>
      </c>
      <c r="P59" s="42">
        <v>9.1666666666666661</v>
      </c>
      <c r="Q59" s="110">
        <v>560</v>
      </c>
      <c r="R59" s="42">
        <v>17</v>
      </c>
      <c r="S59" s="177">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5">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192">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6">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2670</v>
      </c>
      <c r="E61" s="78" t="s">
        <v>2410</v>
      </c>
      <c r="F61" s="78" t="s">
        <v>2316</v>
      </c>
      <c r="G61" s="78" t="s">
        <v>164</v>
      </c>
      <c r="H61" s="171">
        <f>INVENTARIO[[#This Row],[Precio Final]]</f>
        <v>18</v>
      </c>
      <c r="I61" s="193">
        <f t="shared" si="0"/>
        <v>17.32</v>
      </c>
      <c r="J61" s="78">
        <v>1</v>
      </c>
      <c r="K61" s="112">
        <f>SUMIFS(VENTAS[Cantidad],VENTAS[Código del producto Vendido],INVENTARIO[[#This Row],[Code]])</f>
        <v>0</v>
      </c>
      <c r="L61" s="120">
        <f>INVENTARIO[[#This Row],[Entradas]]-INVENTARIO[[#This Row],[Salidas]]</f>
        <v>1</v>
      </c>
      <c r="M61" s="171">
        <f>INVENTARIO[[#This Row],[Precio Final]]*10%</f>
        <v>1.8</v>
      </c>
      <c r="N61" s="42">
        <v>165</v>
      </c>
      <c r="O61" s="42">
        <v>18</v>
      </c>
      <c r="P61" s="42">
        <v>9.1666666666666661</v>
      </c>
      <c r="Q61" s="110">
        <v>140</v>
      </c>
      <c r="R61" s="42">
        <v>17</v>
      </c>
      <c r="S61" s="177">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5">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2636</v>
      </c>
      <c r="F62" s="83" t="s">
        <v>695</v>
      </c>
      <c r="G62" s="83" t="s">
        <v>164</v>
      </c>
      <c r="H62" s="171">
        <f>INVENTARIO[[#This Row],[Precio Final]]</f>
        <v>20</v>
      </c>
      <c r="I62" s="192">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6">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c r="AA62" s="43">
        <f>INVENTARIO[[#This Row],[Costo total]]*INVENTARIO[[#This Row],[Entradas]]</f>
        <v>12.742777777777778</v>
      </c>
      <c r="AB62" s="172">
        <f>INVENTARIO[[#This Row],[Stock Actual]]*INVENTARIO[[#This Row],[Costo total]]</f>
        <v>0</v>
      </c>
    </row>
    <row r="63" spans="1:28" ht="55" customHeight="1" x14ac:dyDescent="0.15">
      <c r="A63" s="42" t="s">
        <v>1383</v>
      </c>
      <c r="B63" s="173"/>
      <c r="C63" s="174" t="s">
        <v>12</v>
      </c>
      <c r="D63" s="78" t="s">
        <v>1107</v>
      </c>
      <c r="E63" s="78" t="s">
        <v>2411</v>
      </c>
      <c r="F63" s="78" t="s">
        <v>2318</v>
      </c>
      <c r="G63" s="78" t="s">
        <v>164</v>
      </c>
      <c r="H63" s="171">
        <f>INVENTARIO[[#This Row],[Precio Final]]</f>
        <v>20</v>
      </c>
      <c r="I63" s="193">
        <f t="shared" si="0"/>
        <v>18.663333333333334</v>
      </c>
      <c r="J63" s="78">
        <v>1</v>
      </c>
      <c r="K63" s="112">
        <f>SUMIFS(VENTAS[Cantidad],VENTAS[Código del producto Vendido],INVENTARIO[[#This Row],[Code]])</f>
        <v>1</v>
      </c>
      <c r="L63" s="120">
        <f>INVENTARIO[[#This Row],[Entradas]]-INVENTARIO[[#This Row],[Salidas]]</f>
        <v>0</v>
      </c>
      <c r="M63" s="171">
        <f>INVENTARIO[[#This Row],[Precio Final]]*10%</f>
        <v>2</v>
      </c>
      <c r="N63" s="42">
        <v>175</v>
      </c>
      <c r="O63" s="42">
        <v>18</v>
      </c>
      <c r="P63" s="42">
        <v>9.7222222222222214</v>
      </c>
      <c r="Q63" s="110">
        <v>160</v>
      </c>
      <c r="R63" s="42">
        <v>17</v>
      </c>
      <c r="S63" s="177">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5">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192">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6">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1">
        <f>INVENTARIO[[#This Row],[Precio Final]]</f>
        <v>30</v>
      </c>
      <c r="I65" s="193">
        <f t="shared" si="0"/>
        <v>31.283333333333339</v>
      </c>
      <c r="J65" s="78">
        <v>1</v>
      </c>
      <c r="K65" s="112">
        <f>SUMIFS(VENTAS[Cantidad],VENTAS[Código del producto Vendido],INVENTARIO[[#This Row],[Code]])</f>
        <v>1</v>
      </c>
      <c r="L65" s="120">
        <f>INVENTARIO[[#This Row],[Entradas]]-INVENTARIO[[#This Row],[Salidas]]</f>
        <v>0</v>
      </c>
      <c r="M65" s="171">
        <f>INVENTARIO[[#This Row],[Precio Final]]*10%</f>
        <v>3</v>
      </c>
      <c r="N65" s="42">
        <v>325</v>
      </c>
      <c r="O65" s="42">
        <v>18</v>
      </c>
      <c r="P65" s="42">
        <v>18.055555555555557</v>
      </c>
      <c r="Q65" s="110">
        <v>350</v>
      </c>
      <c r="R65" s="42">
        <v>8</v>
      </c>
      <c r="S65" s="177">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5">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192">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6">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2819</v>
      </c>
      <c r="E67" s="78" t="s">
        <v>777</v>
      </c>
      <c r="F67" s="78" t="s">
        <v>697</v>
      </c>
      <c r="G67" s="78" t="s">
        <v>164</v>
      </c>
      <c r="H67" s="171">
        <f>INVENTARIO[[#This Row],[Precio Final]]</f>
        <v>12</v>
      </c>
      <c r="I67" s="193">
        <f t="shared" si="2"/>
        <v>10.33</v>
      </c>
      <c r="J67" s="78">
        <v>1</v>
      </c>
      <c r="K67" s="112">
        <f>SUMIFS(VENTAS[Cantidad],VENTAS[Código del producto Vendido],INVENTARIO[[#This Row],[Code]])</f>
        <v>1</v>
      </c>
      <c r="L67" s="120">
        <f>INVENTARIO[[#This Row],[Entradas]]-INVENTARIO[[#This Row],[Salidas]]</f>
        <v>0</v>
      </c>
      <c r="M67" s="171">
        <f>INVENTARIO[[#This Row],[Precio Final]]*10%</f>
        <v>1.2000000000000002</v>
      </c>
      <c r="N67" s="42">
        <v>111</v>
      </c>
      <c r="O67" s="42">
        <v>18</v>
      </c>
      <c r="P67" s="42">
        <v>6.166666666666667</v>
      </c>
      <c r="Q67" s="110">
        <v>90</v>
      </c>
      <c r="R67" s="42">
        <v>8</v>
      </c>
      <c r="S67" s="177">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5">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192">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6">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1">
        <f>INVENTARIO[[#This Row],[Precio Final]]</f>
        <v>28</v>
      </c>
      <c r="I69" s="193">
        <f t="shared" si="2"/>
        <v>25.153333333333332</v>
      </c>
      <c r="J69" s="78">
        <v>1</v>
      </c>
      <c r="K69" s="112">
        <f>SUMIFS(VENTAS[Cantidad],VENTAS[Código del producto Vendido],INVENTARIO[[#This Row],[Code]])</f>
        <v>1</v>
      </c>
      <c r="L69" s="120">
        <f>INVENTARIO[[#This Row],[Entradas]]-INVENTARIO[[#This Row],[Salidas]]</f>
        <v>0</v>
      </c>
      <c r="M69" s="171">
        <f>INVENTARIO[[#This Row],[Precio Final]]*10%</f>
        <v>2.8000000000000003</v>
      </c>
      <c r="N69" s="42">
        <v>250</v>
      </c>
      <c r="O69" s="42">
        <v>18</v>
      </c>
      <c r="P69" s="42">
        <v>13.888888888888889</v>
      </c>
      <c r="Q69" s="110">
        <v>360</v>
      </c>
      <c r="R69" s="42">
        <v>8</v>
      </c>
      <c r="S69" s="177">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5">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2819</v>
      </c>
      <c r="E70" s="83" t="s">
        <v>775</v>
      </c>
      <c r="F70" s="83" t="s">
        <v>692</v>
      </c>
      <c r="G70" s="83" t="s">
        <v>164</v>
      </c>
      <c r="H70" s="171">
        <f>INVENTARIO[[#This Row],[Precio Final]]</f>
        <v>14</v>
      </c>
      <c r="I70" s="192">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6">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2819</v>
      </c>
      <c r="E71" s="78" t="s">
        <v>775</v>
      </c>
      <c r="F71" s="78" t="s">
        <v>697</v>
      </c>
      <c r="G71" s="78" t="s">
        <v>164</v>
      </c>
      <c r="H71" s="171">
        <f>INVENTARIO[[#This Row],[Precio Final]]</f>
        <v>14</v>
      </c>
      <c r="I71" s="193">
        <f t="shared" si="2"/>
        <v>13.346666666666668</v>
      </c>
      <c r="J71" s="78">
        <v>1</v>
      </c>
      <c r="K71" s="112">
        <f>SUMIFS(VENTAS[Cantidad],VENTAS[Código del producto Vendido],INVENTARIO[[#This Row],[Code]])</f>
        <v>1</v>
      </c>
      <c r="L71" s="120">
        <f>INVENTARIO[[#This Row],[Entradas]]-INVENTARIO[[#This Row],[Salidas]]</f>
        <v>0</v>
      </c>
      <c r="M71" s="171">
        <f>INVENTARIO[[#This Row],[Precio Final]]*10%</f>
        <v>1.4000000000000001</v>
      </c>
      <c r="N71" s="42">
        <v>140</v>
      </c>
      <c r="O71" s="42">
        <v>18</v>
      </c>
      <c r="P71" s="42">
        <v>7.7777777777777777</v>
      </c>
      <c r="Q71" s="110">
        <v>140</v>
      </c>
      <c r="R71" s="42">
        <v>8</v>
      </c>
      <c r="S71" s="177">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5">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2819</v>
      </c>
      <c r="E72" s="83" t="s">
        <v>763</v>
      </c>
      <c r="F72" s="83" t="s">
        <v>698</v>
      </c>
      <c r="G72" s="83" t="s">
        <v>164</v>
      </c>
      <c r="H72" s="171">
        <f>INVENTARIO[[#This Row],[Precio Final]]</f>
        <v>14</v>
      </c>
      <c r="I72" s="192">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6">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2819</v>
      </c>
      <c r="E73" s="78" t="s">
        <v>3023</v>
      </c>
      <c r="F73" s="78" t="s">
        <v>2643</v>
      </c>
      <c r="G73" s="78" t="s">
        <v>164</v>
      </c>
      <c r="H73" s="171">
        <f>INVENTARIO[[#This Row],[Precio Final]]</f>
        <v>12</v>
      </c>
      <c r="I73" s="193">
        <f t="shared" si="2"/>
        <v>12.986666666666666</v>
      </c>
      <c r="J73" s="78">
        <v>1</v>
      </c>
      <c r="K73" s="112">
        <f>SUMIFS(VENTAS[Cantidad],VENTAS[Código del producto Vendido],INVENTARIO[[#This Row],[Code]])</f>
        <v>0</v>
      </c>
      <c r="L73" s="120">
        <f>INVENTARIO[[#This Row],[Entradas]]-INVENTARIO[[#This Row],[Salidas]]</f>
        <v>1</v>
      </c>
      <c r="M73" s="171">
        <f>INVENTARIO[[#This Row],[Precio Final]]*10%</f>
        <v>1.2000000000000002</v>
      </c>
      <c r="N73" s="42">
        <v>140</v>
      </c>
      <c r="O73" s="42">
        <v>18</v>
      </c>
      <c r="P73" s="42">
        <v>7.7777777777777777</v>
      </c>
      <c r="Q73" s="110">
        <v>110</v>
      </c>
      <c r="R73" s="42">
        <v>8</v>
      </c>
      <c r="S73" s="177">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5">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2819</v>
      </c>
      <c r="E74" s="83" t="s">
        <v>761</v>
      </c>
      <c r="F74" s="83" t="s">
        <v>2378</v>
      </c>
      <c r="G74" s="83" t="s">
        <v>164</v>
      </c>
      <c r="H74" s="171">
        <f>INVENTARIO[[#This Row],[Precio Final]]</f>
        <v>14</v>
      </c>
      <c r="I74" s="192">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6">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2327</v>
      </c>
      <c r="E75" s="78" t="s">
        <v>760</v>
      </c>
      <c r="F75" s="78" t="s">
        <v>698</v>
      </c>
      <c r="G75" s="78" t="s">
        <v>164</v>
      </c>
      <c r="H75" s="171">
        <f>INVENTARIO[[#This Row],[Precio Final]]</f>
        <v>23</v>
      </c>
      <c r="I75" s="193">
        <f t="shared" si="2"/>
        <v>19.606666666666669</v>
      </c>
      <c r="J75" s="78">
        <v>1</v>
      </c>
      <c r="K75" s="112">
        <f>SUMIFS(VENTAS[Cantidad],VENTAS[Código del producto Vendido],INVENTARIO[[#This Row],[Code]])</f>
        <v>1</v>
      </c>
      <c r="L75" s="120">
        <f>INVENTARIO[[#This Row],[Entradas]]-INVENTARIO[[#This Row],[Salidas]]</f>
        <v>0</v>
      </c>
      <c r="M75" s="171">
        <f>INVENTARIO[[#This Row],[Precio Final]]*10%</f>
        <v>2.3000000000000003</v>
      </c>
      <c r="N75" s="42">
        <v>200</v>
      </c>
      <c r="O75" s="42">
        <v>18</v>
      </c>
      <c r="P75" s="42">
        <v>11.111111111111111</v>
      </c>
      <c r="Q75" s="110">
        <v>245</v>
      </c>
      <c r="R75" s="42">
        <v>8</v>
      </c>
      <c r="S75" s="177">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5">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2327</v>
      </c>
      <c r="E76" s="83" t="s">
        <v>760</v>
      </c>
      <c r="F76" s="83" t="s">
        <v>695</v>
      </c>
      <c r="G76" s="83" t="s">
        <v>164</v>
      </c>
      <c r="H76" s="171">
        <f>INVENTARIO[[#This Row],[Precio Final]]</f>
        <v>23</v>
      </c>
      <c r="I76" s="192">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6">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2327</v>
      </c>
      <c r="E77" s="78" t="s">
        <v>760</v>
      </c>
      <c r="F77" s="78" t="s">
        <v>697</v>
      </c>
      <c r="G77" s="78" t="s">
        <v>164</v>
      </c>
      <c r="H77" s="171">
        <f>INVENTARIO[[#This Row],[Precio Final]]</f>
        <v>23</v>
      </c>
      <c r="I77" s="193">
        <f t="shared" si="2"/>
        <v>19.726666666666667</v>
      </c>
      <c r="J77" s="78">
        <v>1</v>
      </c>
      <c r="K77" s="112">
        <f>SUMIFS(VENTAS[Cantidad],VENTAS[Código del producto Vendido],INVENTARIO[[#This Row],[Code]])</f>
        <v>1</v>
      </c>
      <c r="L77" s="120">
        <f>INVENTARIO[[#This Row],[Entradas]]-INVENTARIO[[#This Row],[Salidas]]</f>
        <v>0</v>
      </c>
      <c r="M77" s="171">
        <f>INVENTARIO[[#This Row],[Precio Final]]*10%</f>
        <v>2.3000000000000003</v>
      </c>
      <c r="N77" s="42">
        <v>200</v>
      </c>
      <c r="O77" s="42">
        <v>18</v>
      </c>
      <c r="P77" s="42">
        <v>11.111111111111111</v>
      </c>
      <c r="Q77" s="110">
        <v>255</v>
      </c>
      <c r="R77" s="42">
        <v>8</v>
      </c>
      <c r="S77" s="177">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5">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2671</v>
      </c>
      <c r="E78" s="83" t="s">
        <v>2412</v>
      </c>
      <c r="F78" s="83" t="s">
        <v>697</v>
      </c>
      <c r="G78" s="83" t="s">
        <v>164</v>
      </c>
      <c r="H78" s="171">
        <f>INVENTARIO[[#This Row],[Precio Final]]</f>
        <v>12</v>
      </c>
      <c r="I78" s="192">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6">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2672</v>
      </c>
      <c r="E79" s="78" t="s">
        <v>2412</v>
      </c>
      <c r="F79" s="78" t="s">
        <v>698</v>
      </c>
      <c r="G79" s="78" t="s">
        <v>164</v>
      </c>
      <c r="H79" s="171">
        <f>INVENTARIO[[#This Row],[Precio Final]]</f>
        <v>12</v>
      </c>
      <c r="I79" s="193">
        <f t="shared" si="2"/>
        <v>10.91</v>
      </c>
      <c r="J79" s="78">
        <v>1</v>
      </c>
      <c r="K79" s="112">
        <f>SUMIFS(VENTAS[Cantidad],VENTAS[Código del producto Vendido],INVENTARIO[[#This Row],[Code]])</f>
        <v>0</v>
      </c>
      <c r="L79" s="120">
        <f>INVENTARIO[[#This Row],[Entradas]]-INVENTARIO[[#This Row],[Salidas]]</f>
        <v>1</v>
      </c>
      <c r="M79" s="171">
        <f>INVENTARIO[[#This Row],[Precio Final]]*10%</f>
        <v>1.2000000000000002</v>
      </c>
      <c r="N79" s="42">
        <v>105</v>
      </c>
      <c r="O79" s="42">
        <v>18</v>
      </c>
      <c r="P79" s="42">
        <v>5.833333333333333</v>
      </c>
      <c r="Q79" s="110">
        <v>180</v>
      </c>
      <c r="R79" s="42">
        <v>8</v>
      </c>
      <c r="S79" s="177">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5">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192">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6">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2673</v>
      </c>
      <c r="E81" s="78" t="s">
        <v>2422</v>
      </c>
      <c r="F81" s="78" t="s">
        <v>698</v>
      </c>
      <c r="G81" s="78" t="s">
        <v>164</v>
      </c>
      <c r="H81" s="171">
        <f>INVENTARIO[[#This Row],[Precio Final]]</f>
        <v>18</v>
      </c>
      <c r="I81" s="193">
        <f t="shared" si="2"/>
        <v>18.773333333333333</v>
      </c>
      <c r="J81" s="78">
        <v>1</v>
      </c>
      <c r="K81" s="112">
        <f>SUMIFS(VENTAS[Cantidad],VENTAS[Código del producto Vendido],INVENTARIO[[#This Row],[Code]])</f>
        <v>0</v>
      </c>
      <c r="L81" s="120">
        <f>INVENTARIO[[#This Row],[Entradas]]-INVENTARIO[[#This Row],[Salidas]]</f>
        <v>1</v>
      </c>
      <c r="M81" s="171">
        <f>INVENTARIO[[#This Row],[Precio Final]]*10%</f>
        <v>1.8</v>
      </c>
      <c r="N81" s="42">
        <v>190</v>
      </c>
      <c r="O81" s="42">
        <v>18</v>
      </c>
      <c r="P81" s="42">
        <v>10.555555555555555</v>
      </c>
      <c r="Q81" s="110">
        <v>245</v>
      </c>
      <c r="R81" s="42">
        <v>8</v>
      </c>
      <c r="S81" s="177">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5">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192">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6">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2421</v>
      </c>
      <c r="F83" s="78" t="s">
        <v>695</v>
      </c>
      <c r="G83" s="78" t="s">
        <v>164</v>
      </c>
      <c r="H83" s="171">
        <f>INVENTARIO[[#This Row],[Precio Final]]</f>
        <v>25</v>
      </c>
      <c r="I83" s="193">
        <f t="shared" si="2"/>
        <v>21.75</v>
      </c>
      <c r="J83" s="78">
        <v>1</v>
      </c>
      <c r="K83" s="112">
        <f>SUMIFS(VENTAS[Cantidad],VENTAS[Código del producto Vendido],INVENTARIO[[#This Row],[Code]])</f>
        <v>0</v>
      </c>
      <c r="L83" s="120">
        <f>INVENTARIO[[#This Row],[Entradas]]-INVENTARIO[[#This Row],[Salidas]]</f>
        <v>1</v>
      </c>
      <c r="M83" s="171">
        <f>INVENTARIO[[#This Row],[Precio Final]]*10%</f>
        <v>2.5</v>
      </c>
      <c r="N83" s="42">
        <v>225</v>
      </c>
      <c r="O83" s="42">
        <v>18</v>
      </c>
      <c r="P83" s="42">
        <v>12.5</v>
      </c>
      <c r="Q83" s="110">
        <v>250</v>
      </c>
      <c r="R83" s="42">
        <v>8</v>
      </c>
      <c r="S83" s="177">
        <f t="shared" si="3"/>
        <v>2</v>
      </c>
      <c r="T83" s="42">
        <f>INVENTARIO[[#This Row],[Costo Unitario (USD)]]+INVENTARIO[[#This Row],[Costo Envío (USD)]]</f>
        <v>14.5</v>
      </c>
      <c r="U83" s="42">
        <f>INVENTARIO[[#This Row],[Costo total]]*1.5</f>
        <v>21.75</v>
      </c>
      <c r="V83" s="42">
        <v>25</v>
      </c>
      <c r="W83" s="42">
        <f>INVENTARIO[[#This Row],[Precio Final]]-INVENTARIO[[#This Row],[Costo total]]</f>
        <v>10.5</v>
      </c>
      <c r="X83" s="175">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2421</v>
      </c>
      <c r="F84" s="83" t="s">
        <v>697</v>
      </c>
      <c r="G84" s="83" t="s">
        <v>164</v>
      </c>
      <c r="H84" s="171">
        <f>INVENTARIO[[#This Row],[Precio Final]]</f>
        <v>25</v>
      </c>
      <c r="I84" s="192">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6">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2661</v>
      </c>
      <c r="E85" s="78" t="s">
        <v>2421</v>
      </c>
      <c r="F85" s="78" t="s">
        <v>698</v>
      </c>
      <c r="G85" s="78" t="s">
        <v>164</v>
      </c>
      <c r="H85" s="171">
        <f>INVENTARIO[[#This Row],[Precio Final]]</f>
        <v>25</v>
      </c>
      <c r="I85" s="193">
        <f t="shared" si="2"/>
        <v>21.509999999999998</v>
      </c>
      <c r="J85" s="78">
        <v>1</v>
      </c>
      <c r="K85" s="112">
        <f>SUMIFS(VENTAS[Cantidad],VENTAS[Código del producto Vendido],INVENTARIO[[#This Row],[Code]])</f>
        <v>1</v>
      </c>
      <c r="L85" s="120">
        <f>INVENTARIO[[#This Row],[Entradas]]-INVENTARIO[[#This Row],[Salidas]]</f>
        <v>0</v>
      </c>
      <c r="M85" s="171">
        <f>INVENTARIO[[#This Row],[Precio Final]]*10%</f>
        <v>2.5</v>
      </c>
      <c r="N85" s="42">
        <v>225</v>
      </c>
      <c r="O85" s="42">
        <v>18</v>
      </c>
      <c r="P85" s="42">
        <v>12.5</v>
      </c>
      <c r="Q85" s="110">
        <v>230</v>
      </c>
      <c r="R85" s="42">
        <v>8</v>
      </c>
      <c r="S85" s="177">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5">
        <f>INVENTARIO[[#This Row],[Ganancia Unitaria]]*INVENTARIO[[#This Row],[Salidas]]</f>
        <v>10.66</v>
      </c>
      <c r="Y85" s="42" t="s">
        <v>1228</v>
      </c>
      <c r="Z85" s="20"/>
      <c r="AA85" s="20">
        <f>INVENTARIO[[#This Row],[Costo total]]*INVENTARIO[[#This Row],[Entradas]]</f>
        <v>14.34</v>
      </c>
      <c r="AB85" s="172">
        <f>INVENTARIO[[#This Row],[Stock Actual]]*INVENTARIO[[#This Row],[Costo total]]</f>
        <v>0</v>
      </c>
    </row>
    <row r="86" spans="1:28" ht="55" customHeight="1" x14ac:dyDescent="0.15">
      <c r="A86" s="43" t="s">
        <v>1400</v>
      </c>
      <c r="B86" s="169"/>
      <c r="C86" s="170" t="s">
        <v>12</v>
      </c>
      <c r="D86" s="83" t="s">
        <v>2674</v>
      </c>
      <c r="E86" s="83" t="s">
        <v>2420</v>
      </c>
      <c r="F86" s="83" t="s">
        <v>697</v>
      </c>
      <c r="G86" s="83" t="s">
        <v>164</v>
      </c>
      <c r="H86" s="171">
        <f>INVENTARIO[[#This Row],[Precio Final]]</f>
        <v>25</v>
      </c>
      <c r="I86" s="192">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6">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2674</v>
      </c>
      <c r="E87" s="78" t="s">
        <v>2420</v>
      </c>
      <c r="F87" s="78" t="s">
        <v>692</v>
      </c>
      <c r="G87" s="78" t="s">
        <v>164</v>
      </c>
      <c r="H87" s="171">
        <f>INVENTARIO[[#This Row],[Precio Final]]</f>
        <v>25</v>
      </c>
      <c r="I87" s="193">
        <f t="shared" si="2"/>
        <v>26.876666666666669</v>
      </c>
      <c r="J87" s="78">
        <v>1</v>
      </c>
      <c r="K87" s="112">
        <f>SUMIFS(VENTAS[Cantidad],VENTAS[Código del producto Vendido],INVENTARIO[[#This Row],[Code]])</f>
        <v>0</v>
      </c>
      <c r="L87" s="120">
        <f>INVENTARIO[[#This Row],[Entradas]]-INVENTARIO[[#This Row],[Salidas]]</f>
        <v>1</v>
      </c>
      <c r="M87" s="171">
        <f>INVENTARIO[[#This Row],[Precio Final]]*10%</f>
        <v>2.5</v>
      </c>
      <c r="N87" s="42">
        <v>275</v>
      </c>
      <c r="O87" s="42">
        <v>18</v>
      </c>
      <c r="P87" s="42">
        <v>15.277777777777779</v>
      </c>
      <c r="Q87" s="110">
        <v>330</v>
      </c>
      <c r="R87" s="42">
        <v>8</v>
      </c>
      <c r="S87" s="177">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5">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2819</v>
      </c>
      <c r="E88" s="83" t="s">
        <v>755</v>
      </c>
      <c r="F88" s="83" t="s">
        <v>697</v>
      </c>
      <c r="G88" s="83" t="s">
        <v>164</v>
      </c>
      <c r="H88" s="171">
        <f>INVENTARIO[[#This Row],[Precio Final]]</f>
        <v>14</v>
      </c>
      <c r="I88" s="192">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6">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1">
        <f>INVENTARIO[[#This Row],[Precio Final]]</f>
        <v>30</v>
      </c>
      <c r="I89" s="193">
        <f t="shared" si="2"/>
        <v>24.729999999999997</v>
      </c>
      <c r="J89" s="78">
        <v>1</v>
      </c>
      <c r="K89" s="112">
        <f>SUMIFS(VENTAS[Cantidad],VENTAS[Código del producto Vendido],INVENTARIO[[#This Row],[Code]])</f>
        <v>1</v>
      </c>
      <c r="L89" s="120">
        <f>INVENTARIO[[#This Row],[Entradas]]-INVENTARIO[[#This Row],[Salidas]]</f>
        <v>0</v>
      </c>
      <c r="M89" s="171">
        <f>INVENTARIO[[#This Row],[Precio Final]]*10%</f>
        <v>3</v>
      </c>
      <c r="N89" s="42">
        <v>255</v>
      </c>
      <c r="O89" s="42">
        <v>18</v>
      </c>
      <c r="P89" s="42">
        <v>14.166666666666666</v>
      </c>
      <c r="Q89" s="110">
        <v>290</v>
      </c>
      <c r="R89" s="42">
        <v>8</v>
      </c>
      <c r="S89" s="177">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5">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192">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6">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1">
        <f>INVENTARIO[[#This Row],[Precio Final]]</f>
        <v>22</v>
      </c>
      <c r="I91" s="193">
        <f t="shared" si="2"/>
        <v>19.306666666666665</v>
      </c>
      <c r="J91" s="78">
        <v>1</v>
      </c>
      <c r="K91" s="112">
        <f>SUMIFS(VENTAS[Cantidad],VENTAS[Código del producto Vendido],INVENTARIO[[#This Row],[Code]])</f>
        <v>1</v>
      </c>
      <c r="L91" s="120">
        <f>INVENTARIO[[#This Row],[Entradas]]-INVENTARIO[[#This Row],[Salidas]]</f>
        <v>0</v>
      </c>
      <c r="M91" s="171">
        <f>INVENTARIO[[#This Row],[Precio Final]]*10%</f>
        <v>2.2000000000000002</v>
      </c>
      <c r="N91" s="42">
        <v>200</v>
      </c>
      <c r="O91" s="42">
        <v>18</v>
      </c>
      <c r="P91" s="42">
        <v>11.111111111111111</v>
      </c>
      <c r="Q91" s="110">
        <v>220</v>
      </c>
      <c r="R91" s="42">
        <v>8</v>
      </c>
      <c r="S91" s="177">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5">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2327</v>
      </c>
      <c r="E92" s="83" t="s">
        <v>2419</v>
      </c>
      <c r="F92" s="83" t="s">
        <v>2362</v>
      </c>
      <c r="G92" s="83" t="s">
        <v>164</v>
      </c>
      <c r="H92" s="171">
        <f>INVENTARIO[[#This Row],[Precio Final]]</f>
        <v>23</v>
      </c>
      <c r="I92" s="192">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6">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2327</v>
      </c>
      <c r="E93" s="78" t="s">
        <v>791</v>
      </c>
      <c r="F93" s="78" t="s">
        <v>2362</v>
      </c>
      <c r="G93" s="78" t="s">
        <v>164</v>
      </c>
      <c r="H93" s="171">
        <f>INVENTARIO[[#This Row],[Precio Final]]</f>
        <v>23</v>
      </c>
      <c r="I93" s="193">
        <f t="shared" si="2"/>
        <v>20.916666666666668</v>
      </c>
      <c r="J93" s="78">
        <v>1</v>
      </c>
      <c r="K93" s="112">
        <f>SUMIFS(VENTAS[Cantidad],VENTAS[Código del producto Vendido],INVENTARIO[[#This Row],[Code]])</f>
        <v>1</v>
      </c>
      <c r="L93" s="120">
        <f>INVENTARIO[[#This Row],[Entradas]]-INVENTARIO[[#This Row],[Salidas]]</f>
        <v>0</v>
      </c>
      <c r="M93" s="171">
        <f>INVENTARIO[[#This Row],[Precio Final]]*10%</f>
        <v>2.3000000000000003</v>
      </c>
      <c r="N93" s="42">
        <v>215</v>
      </c>
      <c r="O93" s="42">
        <v>18</v>
      </c>
      <c r="P93" s="42">
        <v>11.944444444444445</v>
      </c>
      <c r="Q93" s="110">
        <v>250</v>
      </c>
      <c r="R93" s="42">
        <v>8</v>
      </c>
      <c r="S93" s="177">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5">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192">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6">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2819</v>
      </c>
      <c r="E95" s="78" t="s">
        <v>785</v>
      </c>
      <c r="F95" s="78" t="s">
        <v>697</v>
      </c>
      <c r="G95" s="78" t="s">
        <v>164</v>
      </c>
      <c r="H95" s="171">
        <f>INVENTARIO[[#This Row],[Precio Final]]</f>
        <v>14</v>
      </c>
      <c r="I95" s="193">
        <f t="shared" si="2"/>
        <v>12.333333333333332</v>
      </c>
      <c r="J95" s="78">
        <v>1</v>
      </c>
      <c r="K95" s="112">
        <f>SUMIFS(VENTAS[Cantidad],VENTAS[Código del producto Vendido],INVENTARIO[[#This Row],[Code]])</f>
        <v>1</v>
      </c>
      <c r="L95" s="120">
        <f>INVENTARIO[[#This Row],[Entradas]]-INVENTARIO[[#This Row],[Salidas]]</f>
        <v>0</v>
      </c>
      <c r="M95" s="171">
        <f>INVENTARIO[[#This Row],[Precio Final]]*10%</f>
        <v>1.4000000000000001</v>
      </c>
      <c r="N95" s="42">
        <v>130</v>
      </c>
      <c r="O95" s="42">
        <v>18</v>
      </c>
      <c r="P95" s="42">
        <v>7.2222222222222223</v>
      </c>
      <c r="Q95" s="110">
        <v>125</v>
      </c>
      <c r="R95" s="42">
        <v>8</v>
      </c>
      <c r="S95" s="177">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5">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2819</v>
      </c>
      <c r="E96" s="83" t="s">
        <v>784</v>
      </c>
      <c r="F96" s="83" t="s">
        <v>692</v>
      </c>
      <c r="G96" s="83" t="s">
        <v>164</v>
      </c>
      <c r="H96" s="171">
        <f>INVENTARIO[[#This Row],[Precio Final]]</f>
        <v>12</v>
      </c>
      <c r="I96" s="192">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6">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2819</v>
      </c>
      <c r="E97" s="78" t="s">
        <v>784</v>
      </c>
      <c r="F97" s="78" t="s">
        <v>697</v>
      </c>
      <c r="G97" s="78" t="s">
        <v>164</v>
      </c>
      <c r="H97" s="171">
        <f>INVENTARIO[[#This Row],[Precio Final]]</f>
        <v>12</v>
      </c>
      <c r="I97" s="193">
        <f t="shared" si="2"/>
        <v>11.856666666666667</v>
      </c>
      <c r="J97" s="78">
        <v>1</v>
      </c>
      <c r="K97" s="112">
        <f>SUMIFS(VENTAS[Cantidad],VENTAS[Código del producto Vendido],INVENTARIO[[#This Row],[Code]])</f>
        <v>1</v>
      </c>
      <c r="L97" s="120">
        <f>INVENTARIO[[#This Row],[Entradas]]-INVENTARIO[[#This Row],[Salidas]]</f>
        <v>0</v>
      </c>
      <c r="M97" s="171">
        <f>INVENTARIO[[#This Row],[Precio Final]]*10%</f>
        <v>1.2000000000000002</v>
      </c>
      <c r="N97" s="42">
        <v>125</v>
      </c>
      <c r="O97" s="42">
        <v>18</v>
      </c>
      <c r="P97" s="42">
        <v>6.9444444444444446</v>
      </c>
      <c r="Q97" s="110">
        <v>120</v>
      </c>
      <c r="R97" s="42">
        <v>8</v>
      </c>
      <c r="S97" s="177">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5">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192">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6">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1">
        <f>INVENTARIO[[#This Row],[Precio Final]]</f>
        <v>28</v>
      </c>
      <c r="I99" s="193">
        <f t="shared" si="2"/>
        <v>26.456666666666667</v>
      </c>
      <c r="J99" s="78">
        <v>1</v>
      </c>
      <c r="K99" s="112">
        <f>SUMIFS(VENTAS[Cantidad],VENTAS[Código del producto Vendido],INVENTARIO[[#This Row],[Code]])</f>
        <v>1</v>
      </c>
      <c r="L99" s="120">
        <f>INVENTARIO[[#This Row],[Entradas]]-INVENTARIO[[#This Row],[Salidas]]</f>
        <v>0</v>
      </c>
      <c r="M99" s="171">
        <f>INVENTARIO[[#This Row],[Precio Final]]*10%</f>
        <v>2.8000000000000003</v>
      </c>
      <c r="N99" s="42">
        <v>275</v>
      </c>
      <c r="O99" s="42">
        <v>18</v>
      </c>
      <c r="P99" s="42">
        <v>15.277777777777779</v>
      </c>
      <c r="Q99" s="110">
        <v>295</v>
      </c>
      <c r="R99" s="42">
        <v>8</v>
      </c>
      <c r="S99" s="177">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5">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192">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6">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1">
        <f>INVENTARIO[[#This Row],[Precio Final]]</f>
        <v>20</v>
      </c>
      <c r="I101" s="193">
        <f t="shared" si="2"/>
        <v>17.693333333333335</v>
      </c>
      <c r="J101" s="78">
        <v>1</v>
      </c>
      <c r="K101" s="112">
        <f>SUMIFS(VENTAS[Cantidad],VENTAS[Código del producto Vendido],INVENTARIO[[#This Row],[Code]])</f>
        <v>1</v>
      </c>
      <c r="L101" s="120">
        <f>INVENTARIO[[#This Row],[Entradas]]-INVENTARIO[[#This Row],[Salidas]]</f>
        <v>0</v>
      </c>
      <c r="M101" s="171">
        <f>INVENTARIO[[#This Row],[Precio Final]]*10%</f>
        <v>2</v>
      </c>
      <c r="N101" s="42">
        <v>190</v>
      </c>
      <c r="O101" s="42">
        <v>18</v>
      </c>
      <c r="P101" s="42">
        <v>10.555555555555555</v>
      </c>
      <c r="Q101" s="110">
        <v>155</v>
      </c>
      <c r="R101" s="42">
        <v>8</v>
      </c>
      <c r="S101" s="177">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5">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2819</v>
      </c>
      <c r="E102" s="83" t="s">
        <v>788</v>
      </c>
      <c r="F102" s="83" t="s">
        <v>697</v>
      </c>
      <c r="G102" s="83" t="s">
        <v>164</v>
      </c>
      <c r="H102" s="171">
        <f>INVENTARIO[[#This Row],[Precio Final]]</f>
        <v>14</v>
      </c>
      <c r="I102" s="192">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6">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2820</v>
      </c>
      <c r="E103" s="78" t="s">
        <v>2413</v>
      </c>
      <c r="F103" s="78" t="s">
        <v>3024</v>
      </c>
      <c r="G103" s="78" t="s">
        <v>164</v>
      </c>
      <c r="H103" s="171">
        <f>INVENTARIO[[#This Row],[Precio Final]]</f>
        <v>13</v>
      </c>
      <c r="I103" s="193">
        <f t="shared" si="2"/>
        <v>12.063333333333333</v>
      </c>
      <c r="J103" s="78">
        <v>1</v>
      </c>
      <c r="K103" s="112">
        <v>0</v>
      </c>
      <c r="L103" s="120">
        <f>INVENTARIO[[#This Row],[Entradas]]-INVENTARIO[[#This Row],[Salidas]]</f>
        <v>1</v>
      </c>
      <c r="M103" s="171">
        <f>INVENTARIO[[#This Row],[Precio Final]]*10%</f>
        <v>1.3</v>
      </c>
      <c r="N103" s="42">
        <v>121</v>
      </c>
      <c r="O103" s="42">
        <v>18</v>
      </c>
      <c r="P103" s="42">
        <v>6.7222222222222223</v>
      </c>
      <c r="Q103" s="110">
        <v>165</v>
      </c>
      <c r="R103" s="42">
        <v>8</v>
      </c>
      <c r="S103" s="177">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5">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192">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6">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2418</v>
      </c>
      <c r="F105" s="78" t="s">
        <v>697</v>
      </c>
      <c r="G105" s="78" t="s">
        <v>164</v>
      </c>
      <c r="H105" s="171">
        <f>INVENTARIO[[#This Row],[Precio Final]]</f>
        <v>25</v>
      </c>
      <c r="I105" s="193">
        <f t="shared" si="2"/>
        <v>25.14</v>
      </c>
      <c r="J105" s="78">
        <v>1</v>
      </c>
      <c r="K105" s="112">
        <f>SUMIFS(VENTAS[Cantidad],VENTAS[Código del producto Vendido],INVENTARIO[[#This Row],[Code]])</f>
        <v>0</v>
      </c>
      <c r="L105" s="120">
        <f>INVENTARIO[[#This Row],[Entradas]]-INVENTARIO[[#This Row],[Salidas]]</f>
        <v>1</v>
      </c>
      <c r="M105" s="171">
        <f>INVENTARIO[[#This Row],[Precio Final]]*10%</f>
        <v>2.5</v>
      </c>
      <c r="N105" s="42">
        <v>270</v>
      </c>
      <c r="O105" s="42">
        <v>18</v>
      </c>
      <c r="P105" s="42">
        <v>15</v>
      </c>
      <c r="Q105" s="110">
        <v>220</v>
      </c>
      <c r="R105" s="42">
        <v>8</v>
      </c>
      <c r="S105" s="177">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5">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192">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6">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2819</v>
      </c>
      <c r="E107" s="78" t="s">
        <v>3023</v>
      </c>
      <c r="F107" s="78" t="s">
        <v>2369</v>
      </c>
      <c r="G107" s="78" t="s">
        <v>164</v>
      </c>
      <c r="H107" s="171">
        <f>INVENTARIO[[#This Row],[Precio Final]]</f>
        <v>12</v>
      </c>
      <c r="I107" s="193">
        <v>14</v>
      </c>
      <c r="J107" s="78">
        <v>1</v>
      </c>
      <c r="K107" s="112">
        <f>SUMIFS(VENTAS[Cantidad],VENTAS[Código del producto Vendido],INVENTARIO[[#This Row],[Code]])</f>
        <v>0</v>
      </c>
      <c r="L107" s="120">
        <f>INVENTARIO[[#This Row],[Entradas]]-INVENTARIO[[#This Row],[Salidas]]</f>
        <v>1</v>
      </c>
      <c r="M107" s="171">
        <f>INVENTARIO[[#This Row],[Precio Final]]*10%</f>
        <v>1.2000000000000002</v>
      </c>
      <c r="N107" s="42">
        <v>130</v>
      </c>
      <c r="O107" s="42">
        <v>18</v>
      </c>
      <c r="P107" s="42">
        <v>7.2222222222222223</v>
      </c>
      <c r="Q107" s="110">
        <v>140</v>
      </c>
      <c r="R107" s="42">
        <v>8</v>
      </c>
      <c r="S107" s="177">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5">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2819</v>
      </c>
      <c r="E108" s="83" t="s">
        <v>762</v>
      </c>
      <c r="F108" s="83" t="s">
        <v>2377</v>
      </c>
      <c r="G108" s="83" t="s">
        <v>164</v>
      </c>
      <c r="H108" s="171">
        <f>INVENTARIO[[#This Row],[Precio Final]]</f>
        <v>14</v>
      </c>
      <c r="I108" s="192">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6">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2819</v>
      </c>
      <c r="E109" s="78" t="s">
        <v>860</v>
      </c>
      <c r="F109" s="78" t="s">
        <v>695</v>
      </c>
      <c r="G109" s="78" t="s">
        <v>164</v>
      </c>
      <c r="H109" s="171">
        <f>INVENTARIO[[#This Row],[Precio Final]]</f>
        <v>12</v>
      </c>
      <c r="I109" s="193">
        <f t="shared" si="2"/>
        <v>11.266666666666666</v>
      </c>
      <c r="J109" s="78">
        <v>1</v>
      </c>
      <c r="K109" s="112">
        <f>SUMIFS(VENTAS[Cantidad],VENTAS[Código del producto Vendido],INVENTARIO[[#This Row],[Code]])</f>
        <v>1</v>
      </c>
      <c r="L109" s="120">
        <f>INVENTARIO[[#This Row],[Entradas]]-INVENTARIO[[#This Row],[Salidas]]</f>
        <v>0</v>
      </c>
      <c r="M109" s="171">
        <f>INVENTARIO[[#This Row],[Precio Final]]*10%</f>
        <v>1.2000000000000002</v>
      </c>
      <c r="N109" s="42">
        <v>110</v>
      </c>
      <c r="O109" s="42">
        <v>18</v>
      </c>
      <c r="P109" s="42">
        <v>6.1111111111111107</v>
      </c>
      <c r="Q109" s="110">
        <v>175</v>
      </c>
      <c r="R109" s="42">
        <v>8</v>
      </c>
      <c r="S109" s="177">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5">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2819</v>
      </c>
      <c r="E110" s="83" t="s">
        <v>861</v>
      </c>
      <c r="F110" s="83" t="s">
        <v>695</v>
      </c>
      <c r="G110" s="83" t="s">
        <v>164</v>
      </c>
      <c r="H110" s="171">
        <f>INVENTARIO[[#This Row],[Precio Final]]</f>
        <v>14</v>
      </c>
      <c r="I110" s="192">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6">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2819</v>
      </c>
      <c r="E111" s="78" t="s">
        <v>861</v>
      </c>
      <c r="F111" s="78" t="s">
        <v>697</v>
      </c>
      <c r="G111" s="78" t="s">
        <v>164</v>
      </c>
      <c r="H111" s="171">
        <f>INVENTARIO[[#This Row],[Precio Final]]</f>
        <v>14</v>
      </c>
      <c r="I111" s="193">
        <f t="shared" si="2"/>
        <v>12.033333333333333</v>
      </c>
      <c r="J111" s="78">
        <v>1</v>
      </c>
      <c r="K111" s="112">
        <f>SUMIFS(VENTAS[Cantidad],VENTAS[Código del producto Vendido],INVENTARIO[[#This Row],[Code]])</f>
        <v>1</v>
      </c>
      <c r="L111" s="120">
        <f>INVENTARIO[[#This Row],[Entradas]]-INVENTARIO[[#This Row],[Salidas]]</f>
        <v>0</v>
      </c>
      <c r="M111" s="171">
        <f>INVENTARIO[[#This Row],[Precio Final]]*10%</f>
        <v>1.4000000000000001</v>
      </c>
      <c r="N111" s="42">
        <v>130</v>
      </c>
      <c r="O111" s="42">
        <v>18</v>
      </c>
      <c r="P111" s="42">
        <v>7.2222222222222223</v>
      </c>
      <c r="Q111" s="110">
        <v>100</v>
      </c>
      <c r="R111" s="42">
        <v>8</v>
      </c>
      <c r="S111" s="177">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5">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2819</v>
      </c>
      <c r="E112" s="83" t="s">
        <v>861</v>
      </c>
      <c r="F112" s="83" t="s">
        <v>698</v>
      </c>
      <c r="G112" s="83" t="s">
        <v>164</v>
      </c>
      <c r="H112" s="171">
        <f>INVENTARIO[[#This Row],[Precio Final]]</f>
        <v>14</v>
      </c>
      <c r="I112" s="192">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6">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1">
        <f>INVENTARIO[[#This Row],[Precio Final]]</f>
        <v>0</v>
      </c>
      <c r="I113" s="193">
        <f t="shared" si="2"/>
        <v>26.873333333333335</v>
      </c>
      <c r="J113" s="78">
        <v>1</v>
      </c>
      <c r="K113" s="112">
        <f>SUMIFS(VENTAS[Cantidad],VENTAS[Código del producto Vendido],INVENTARIO[[#This Row],[Code]])</f>
        <v>0</v>
      </c>
      <c r="L113" s="120">
        <v>0</v>
      </c>
      <c r="M113" s="171">
        <f>INVENTARIO[[#This Row],[Precio Final]]*10%</f>
        <v>0</v>
      </c>
      <c r="N113" s="42">
        <v>280</v>
      </c>
      <c r="O113" s="42">
        <v>18</v>
      </c>
      <c r="P113" s="42">
        <v>15.555555555555555</v>
      </c>
      <c r="Q113" s="110">
        <v>295</v>
      </c>
      <c r="R113" s="42">
        <v>8</v>
      </c>
      <c r="S113" s="177">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5">
        <f>INVENTARIO[[#This Row],[Ganancia Unitaria]]*INVENTARIO[[#This Row],[Salidas]]</f>
        <v>0</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192">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6">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1">
        <f>INVENTARIO[[#This Row],[Precio Final]]</f>
        <v>25</v>
      </c>
      <c r="I115" s="193">
        <f t="shared" si="2"/>
        <v>19.606666666666669</v>
      </c>
      <c r="J115" s="78">
        <v>1</v>
      </c>
      <c r="K115" s="112">
        <f>SUMIFS(VENTAS[Cantidad],VENTAS[Código del producto Vendido],INVENTARIO[[#This Row],[Code]])</f>
        <v>1</v>
      </c>
      <c r="L115" s="120">
        <f>INVENTARIO[[#This Row],[Entradas]]-INVENTARIO[[#This Row],[Salidas]]</f>
        <v>0</v>
      </c>
      <c r="M115" s="171">
        <f>INVENTARIO[[#This Row],[Precio Final]]*10%</f>
        <v>2.5</v>
      </c>
      <c r="N115" s="42">
        <v>200</v>
      </c>
      <c r="O115" s="42">
        <v>18</v>
      </c>
      <c r="P115" s="42">
        <v>11.111111111111111</v>
      </c>
      <c r="Q115" s="110">
        <v>245</v>
      </c>
      <c r="R115" s="42">
        <v>8</v>
      </c>
      <c r="S115" s="177">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5">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2674</v>
      </c>
      <c r="E116" s="83" t="s">
        <v>2414</v>
      </c>
      <c r="F116" s="83" t="s">
        <v>697</v>
      </c>
      <c r="G116" s="83" t="s">
        <v>164</v>
      </c>
      <c r="H116" s="171">
        <f>INVENTARIO[[#This Row],[Precio Final]]</f>
        <v>20</v>
      </c>
      <c r="I116" s="192">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6">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1">
        <f>INVENTARIO[[#This Row],[Precio Final]]</f>
        <v>22</v>
      </c>
      <c r="I117" s="193">
        <f t="shared" si="2"/>
        <v>20.083333333333336</v>
      </c>
      <c r="J117" s="78">
        <v>1</v>
      </c>
      <c r="K117" s="112">
        <f>SUMIFS(VENTAS[Cantidad],VENTAS[Código del producto Vendido],INVENTARIO[[#This Row],[Code]])</f>
        <v>1</v>
      </c>
      <c r="L117" s="120">
        <f>INVENTARIO[[#This Row],[Entradas]]-INVENTARIO[[#This Row],[Salidas]]</f>
        <v>0</v>
      </c>
      <c r="M117" s="171">
        <f>INVENTARIO[[#This Row],[Precio Final]]*10%</f>
        <v>2.2000000000000002</v>
      </c>
      <c r="N117" s="42">
        <v>205</v>
      </c>
      <c r="O117" s="42">
        <v>18</v>
      </c>
      <c r="P117" s="42">
        <v>11.388888888888889</v>
      </c>
      <c r="Q117" s="110">
        <v>250</v>
      </c>
      <c r="R117" s="42">
        <v>8</v>
      </c>
      <c r="S117" s="177">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5">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2673</v>
      </c>
      <c r="E118" s="83" t="s">
        <v>2414</v>
      </c>
      <c r="F118" s="83" t="s">
        <v>693</v>
      </c>
      <c r="G118" s="83" t="s">
        <v>164</v>
      </c>
      <c r="H118" s="171">
        <f>INVENTARIO[[#This Row],[Precio Final]]</f>
        <v>20</v>
      </c>
      <c r="I118" s="192">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6">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1">
        <f>INVENTARIO[[#This Row],[Precio Final]]</f>
        <v>22</v>
      </c>
      <c r="I119" s="193">
        <f t="shared" si="2"/>
        <v>20.683333333333334</v>
      </c>
      <c r="J119" s="78">
        <v>1</v>
      </c>
      <c r="K119" s="112">
        <f>SUMIFS(VENTAS[Cantidad],VENTAS[Código del producto Vendido],INVENTARIO[[#This Row],[Code]])</f>
        <v>1</v>
      </c>
      <c r="L119" s="120">
        <f>INVENTARIO[[#This Row],[Entradas]]-INVENTARIO[[#This Row],[Salidas]]</f>
        <v>0</v>
      </c>
      <c r="M119" s="171">
        <f>INVENTARIO[[#This Row],[Precio Final]]*10%</f>
        <v>2.2000000000000002</v>
      </c>
      <c r="N119" s="42">
        <v>205</v>
      </c>
      <c r="O119" s="42">
        <v>18</v>
      </c>
      <c r="P119" s="42">
        <v>11.388888888888889</v>
      </c>
      <c r="Q119" s="110">
        <v>300</v>
      </c>
      <c r="R119" s="42">
        <v>8</v>
      </c>
      <c r="S119" s="177">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5">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2671</v>
      </c>
      <c r="E120" s="83" t="s">
        <v>2415</v>
      </c>
      <c r="F120" s="83" t="s">
        <v>697</v>
      </c>
      <c r="G120" s="83" t="s">
        <v>164</v>
      </c>
      <c r="H120" s="171">
        <f>INVENTARIO[[#This Row],[Precio Final]]</f>
        <v>18</v>
      </c>
      <c r="I120" s="192">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6">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2819</v>
      </c>
      <c r="E121" s="78" t="s">
        <v>866</v>
      </c>
      <c r="F121" s="78" t="s">
        <v>789</v>
      </c>
      <c r="G121" s="78" t="s">
        <v>164</v>
      </c>
      <c r="H121" s="171">
        <f>INVENTARIO[[#This Row],[Precio Final]]</f>
        <v>14</v>
      </c>
      <c r="I121" s="193">
        <v>14</v>
      </c>
      <c r="J121" s="78">
        <v>1</v>
      </c>
      <c r="K121" s="112">
        <f>SUMIFS(VENTAS[Cantidad],VENTAS[Código del producto Vendido],INVENTARIO[[#This Row],[Code]])</f>
        <v>1</v>
      </c>
      <c r="L121" s="120">
        <f>INVENTARIO[[#This Row],[Entradas]]-INVENTARIO[[#This Row],[Salidas]]</f>
        <v>0</v>
      </c>
      <c r="M121" s="171">
        <f>INVENTARIO[[#This Row],[Precio Final]]*10%</f>
        <v>1.4000000000000001</v>
      </c>
      <c r="N121" s="42">
        <v>100</v>
      </c>
      <c r="O121" s="42">
        <v>18</v>
      </c>
      <c r="P121" s="42">
        <v>5.5555555555555554</v>
      </c>
      <c r="Q121" s="110">
        <v>180</v>
      </c>
      <c r="R121" s="42">
        <v>8</v>
      </c>
      <c r="S121" s="177">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5">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2675</v>
      </c>
      <c r="E122" s="83" t="s">
        <v>2417</v>
      </c>
      <c r="F122" s="83" t="s">
        <v>692</v>
      </c>
      <c r="G122" s="83" t="s">
        <v>164</v>
      </c>
      <c r="H122" s="171">
        <f>INVENTARIO[[#This Row],[Precio Final]]</f>
        <v>20</v>
      </c>
      <c r="I122" s="192">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6">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1">
        <f>INVENTARIO[[#This Row],[Precio Final]]</f>
        <v>20</v>
      </c>
      <c r="I123" s="193">
        <f t="shared" si="2"/>
        <v>20.266666666666666</v>
      </c>
      <c r="J123" s="78">
        <v>1</v>
      </c>
      <c r="K123" s="112">
        <f>SUMIFS(VENTAS[Cantidad],VENTAS[Código del producto Vendido],INVENTARIO[[#This Row],[Code]])</f>
        <v>1</v>
      </c>
      <c r="L123" s="120">
        <f>INVENTARIO[[#This Row],[Entradas]]-INVENTARIO[[#This Row],[Salidas]]</f>
        <v>0</v>
      </c>
      <c r="M123" s="171">
        <f>INVENTARIO[[#This Row],[Precio Final]]*10%</f>
        <v>2</v>
      </c>
      <c r="N123" s="42">
        <v>200</v>
      </c>
      <c r="O123" s="42">
        <v>18</v>
      </c>
      <c r="P123" s="42">
        <v>11.111111111111111</v>
      </c>
      <c r="Q123" s="110">
        <v>300</v>
      </c>
      <c r="R123" s="42">
        <v>8</v>
      </c>
      <c r="S123" s="177">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5">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192">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6">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1">
        <f>INVENTARIO[[#This Row],[Precio Final]]</f>
        <v>30</v>
      </c>
      <c r="I125" s="193">
        <f t="shared" si="2"/>
        <v>19.850000000000001</v>
      </c>
      <c r="J125" s="78">
        <v>1</v>
      </c>
      <c r="K125" s="112">
        <f>SUMIFS(VENTAS[Cantidad],VENTAS[Código del producto Vendido],INVENTARIO[[#This Row],[Code]])</f>
        <v>1</v>
      </c>
      <c r="L125" s="120">
        <f>INVENTARIO[[#This Row],[Entradas]]-INVENTARIO[[#This Row],[Salidas]]</f>
        <v>0</v>
      </c>
      <c r="M125" s="171">
        <f>INVENTARIO[[#This Row],[Precio Final]]*10%</f>
        <v>3</v>
      </c>
      <c r="N125" s="42">
        <v>195</v>
      </c>
      <c r="O125" s="42">
        <v>18</v>
      </c>
      <c r="P125" s="42">
        <v>10.833333333333334</v>
      </c>
      <c r="Q125" s="110">
        <v>300</v>
      </c>
      <c r="R125" s="42">
        <v>8</v>
      </c>
      <c r="S125" s="177">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5">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2416</v>
      </c>
      <c r="F126" s="83" t="s">
        <v>695</v>
      </c>
      <c r="G126" s="83" t="s">
        <v>164</v>
      </c>
      <c r="H126" s="171">
        <f>INVENTARIO[[#This Row],[Precio Final]]</f>
        <v>30</v>
      </c>
      <c r="I126" s="192">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6">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2819</v>
      </c>
      <c r="E127" s="78" t="s">
        <v>2428</v>
      </c>
      <c r="F127" s="78" t="s">
        <v>697</v>
      </c>
      <c r="G127" s="78" t="s">
        <v>164</v>
      </c>
      <c r="H127" s="171">
        <f>INVENTARIO[[#This Row],[Precio Final]]</f>
        <v>14</v>
      </c>
      <c r="I127" s="193">
        <f t="shared" si="2"/>
        <v>13.86</v>
      </c>
      <c r="J127" s="78">
        <v>1</v>
      </c>
      <c r="K127" s="112">
        <f>SUMIFS(VENTAS[Cantidad],VENTAS[Código del producto Vendido],INVENTARIO[[#This Row],[Code]])</f>
        <v>0</v>
      </c>
      <c r="L127" s="120">
        <f>INVENTARIO[[#This Row],[Entradas]]-INVENTARIO[[#This Row],[Salidas]]</f>
        <v>1</v>
      </c>
      <c r="M127" s="171">
        <f>INVENTARIO[[#This Row],[Precio Final]]*10%</f>
        <v>1.4000000000000001</v>
      </c>
      <c r="N127" s="42">
        <v>287</v>
      </c>
      <c r="O127" s="42">
        <v>18</v>
      </c>
      <c r="P127" s="42">
        <v>5</v>
      </c>
      <c r="Q127" s="110">
        <v>530</v>
      </c>
      <c r="R127" s="42">
        <v>8</v>
      </c>
      <c r="S127" s="177">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5">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192">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6">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2677</v>
      </c>
      <c r="E129" s="78" t="s">
        <v>872</v>
      </c>
      <c r="F129" s="78" t="s">
        <v>695</v>
      </c>
      <c r="G129" s="78" t="s">
        <v>164</v>
      </c>
      <c r="H129" s="171">
        <f>INVENTARIO[[#This Row],[Precio Final]]</f>
        <v>25</v>
      </c>
      <c r="I129" s="193">
        <f t="shared" ref="I129:I142" si="4">U129</f>
        <v>24.500000000000004</v>
      </c>
      <c r="J129" s="78">
        <v>1</v>
      </c>
      <c r="K129" s="112">
        <f>SUMIFS(VENTAS[Cantidad],VENTAS[Código del producto Vendido],INVENTARIO[[#This Row],[Code]])</f>
        <v>0</v>
      </c>
      <c r="L129" s="120">
        <f>INVENTARIO[[#This Row],[Entradas]]-INVENTARIO[[#This Row],[Salidas]]</f>
        <v>1</v>
      </c>
      <c r="M129" s="171">
        <f>INVENTARIO[[#This Row],[Precio Final]]*10%</f>
        <v>2.5</v>
      </c>
      <c r="N129" s="42">
        <v>258</v>
      </c>
      <c r="O129" s="42">
        <v>18</v>
      </c>
      <c r="P129" s="42">
        <v>14.333333333333334</v>
      </c>
      <c r="Q129" s="110">
        <v>250</v>
      </c>
      <c r="R129" s="42">
        <v>8</v>
      </c>
      <c r="S129" s="177">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5">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192">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6">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1">
        <f>INVENTARIO[[#This Row],[Precio Final]]</f>
        <v>30</v>
      </c>
      <c r="I131" s="193">
        <f t="shared" si="4"/>
        <v>24.500000000000004</v>
      </c>
      <c r="J131" s="78">
        <v>1</v>
      </c>
      <c r="K131" s="112">
        <f>SUMIFS(VENTAS[Cantidad],VENTAS[Código del producto Vendido],INVENTARIO[[#This Row],[Code]])</f>
        <v>1</v>
      </c>
      <c r="L131" s="120">
        <f>INVENTARIO[[#This Row],[Entradas]]-INVENTARIO[[#This Row],[Salidas]]</f>
        <v>0</v>
      </c>
      <c r="M131" s="171">
        <f>INVENTARIO[[#This Row],[Precio Final]]*10%</f>
        <v>3</v>
      </c>
      <c r="N131" s="42">
        <v>258</v>
      </c>
      <c r="O131" s="42">
        <v>18</v>
      </c>
      <c r="P131" s="42">
        <v>14.333333333333334</v>
      </c>
      <c r="Q131" s="110">
        <v>250</v>
      </c>
      <c r="R131" s="42">
        <v>8</v>
      </c>
      <c r="S131" s="177">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5">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192">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6">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1">
        <f>INVENTARIO[[#This Row],[Precio Final]]</f>
        <v>28</v>
      </c>
      <c r="I133" s="193">
        <f t="shared" si="4"/>
        <v>25.250000000000004</v>
      </c>
      <c r="J133" s="78">
        <v>1</v>
      </c>
      <c r="K133" s="112">
        <f>SUMIFS(VENTAS[Cantidad],VENTAS[Código del producto Vendido],INVENTARIO[[#This Row],[Code]])</f>
        <v>1</v>
      </c>
      <c r="L133" s="120">
        <f>INVENTARIO[[#This Row],[Entradas]]-INVENTARIO[[#This Row],[Salidas]]</f>
        <v>0</v>
      </c>
      <c r="M133" s="171">
        <f>INVENTARIO[[#This Row],[Precio Final]]*10%</f>
        <v>2.8000000000000003</v>
      </c>
      <c r="N133" s="42">
        <v>267</v>
      </c>
      <c r="O133" s="42">
        <v>18</v>
      </c>
      <c r="P133" s="42">
        <v>14.833333333333334</v>
      </c>
      <c r="Q133" s="110">
        <v>250</v>
      </c>
      <c r="R133" s="42">
        <v>8</v>
      </c>
      <c r="S133" s="177">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5">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2675</v>
      </c>
      <c r="E134" s="83" t="s">
        <v>1231</v>
      </c>
      <c r="F134" s="83" t="s">
        <v>697</v>
      </c>
      <c r="G134" s="83" t="s">
        <v>164</v>
      </c>
      <c r="H134" s="171">
        <f>INVENTARIO[[#This Row],[Precio Final]]</f>
        <v>28</v>
      </c>
      <c r="I134" s="192">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6">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1">
        <f>INVENTARIO[[#This Row],[Precio Final]]</f>
        <v>25</v>
      </c>
      <c r="I135" s="193">
        <f t="shared" si="4"/>
        <v>19.666666666666664</v>
      </c>
      <c r="J135" s="78">
        <v>1</v>
      </c>
      <c r="K135" s="112">
        <f>SUMIFS(VENTAS[Cantidad],VENTAS[Código del producto Vendido],INVENTARIO[[#This Row],[Code]])</f>
        <v>1</v>
      </c>
      <c r="L135" s="120">
        <f>INVENTARIO[[#This Row],[Entradas]]-INVENTARIO[[#This Row],[Salidas]]</f>
        <v>0</v>
      </c>
      <c r="M135" s="171">
        <f>INVENTARIO[[#This Row],[Precio Final]]*10%</f>
        <v>2.5</v>
      </c>
      <c r="N135" s="42">
        <v>200</v>
      </c>
      <c r="O135" s="42">
        <v>18</v>
      </c>
      <c r="P135" s="42">
        <v>11.111111111111111</v>
      </c>
      <c r="Q135" s="110">
        <v>250</v>
      </c>
      <c r="R135" s="42">
        <v>8</v>
      </c>
      <c r="S135" s="177">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5">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2674</v>
      </c>
      <c r="E136" s="83" t="s">
        <v>1234</v>
      </c>
      <c r="F136" s="83" t="s">
        <v>692</v>
      </c>
      <c r="G136" s="83" t="s">
        <v>164</v>
      </c>
      <c r="H136" s="171">
        <f>INVENTARIO[[#This Row],[Precio Final]]</f>
        <v>22</v>
      </c>
      <c r="I136" s="192">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6">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2673</v>
      </c>
      <c r="E137" s="78" t="s">
        <v>2429</v>
      </c>
      <c r="F137" s="78" t="s">
        <v>698</v>
      </c>
      <c r="G137" s="78" t="s">
        <v>164</v>
      </c>
      <c r="H137" s="171">
        <f>INVENTARIO[[#This Row],[Precio Final]]</f>
        <v>25</v>
      </c>
      <c r="I137" s="193">
        <f t="shared" si="4"/>
        <v>24.43333333333333</v>
      </c>
      <c r="J137" s="78">
        <v>1</v>
      </c>
      <c r="K137" s="112">
        <f>SUMIFS(VENTAS[Cantidad],VENTAS[Código del producto Vendido],INVENTARIO[[#This Row],[Code]])</f>
        <v>0</v>
      </c>
      <c r="L137" s="120">
        <f>INVENTARIO[[#This Row],[Entradas]]-INVENTARIO[[#This Row],[Salidas]]</f>
        <v>1</v>
      </c>
      <c r="M137" s="171">
        <f>INVENTARIO[[#This Row],[Precio Final]]*10%</f>
        <v>2.5</v>
      </c>
      <c r="N137" s="42">
        <v>250</v>
      </c>
      <c r="O137" s="42">
        <v>18</v>
      </c>
      <c r="P137" s="42">
        <v>13.888888888888889</v>
      </c>
      <c r="Q137" s="110">
        <v>300</v>
      </c>
      <c r="R137" s="42">
        <v>8</v>
      </c>
      <c r="S137" s="177">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5">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2674</v>
      </c>
      <c r="E138" s="83" t="s">
        <v>2429</v>
      </c>
      <c r="F138" s="83" t="s">
        <v>697</v>
      </c>
      <c r="G138" s="83" t="s">
        <v>164</v>
      </c>
      <c r="H138" s="171">
        <f>INVENTARIO[[#This Row],[Precio Final]]</f>
        <v>25</v>
      </c>
      <c r="I138" s="192">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6">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2675</v>
      </c>
      <c r="E139" s="78" t="s">
        <v>2430</v>
      </c>
      <c r="F139" s="78" t="s">
        <v>692</v>
      </c>
      <c r="G139" s="78" t="s">
        <v>164</v>
      </c>
      <c r="H139" s="171">
        <f>INVENTARIO[[#This Row],[Precio Final]]</f>
        <v>28</v>
      </c>
      <c r="I139" s="193">
        <f t="shared" si="4"/>
        <v>26.246666666666666</v>
      </c>
      <c r="J139" s="78">
        <v>1</v>
      </c>
      <c r="K139" s="112">
        <f>SUMIFS(VENTAS[Cantidad],VENTAS[Código del producto Vendido],INVENTARIO[[#This Row],[Code]])</f>
        <v>0</v>
      </c>
      <c r="L139" s="120">
        <f>INVENTARIO[[#This Row],[Entradas]]-INVENTARIO[[#This Row],[Salidas]]</f>
        <v>1</v>
      </c>
      <c r="M139" s="171">
        <f>INVENTARIO[[#This Row],[Precio Final]]*10%</f>
        <v>2.8000000000000003</v>
      </c>
      <c r="N139" s="42">
        <v>266</v>
      </c>
      <c r="O139" s="42">
        <v>18</v>
      </c>
      <c r="P139" s="42">
        <v>14.777777777777779</v>
      </c>
      <c r="Q139" s="110">
        <v>340</v>
      </c>
      <c r="R139" s="42">
        <v>8</v>
      </c>
      <c r="S139" s="177">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5">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192">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6">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2327</v>
      </c>
      <c r="E141" s="78" t="s">
        <v>876</v>
      </c>
      <c r="F141" s="78" t="s">
        <v>692</v>
      </c>
      <c r="G141" s="78" t="s">
        <v>164</v>
      </c>
      <c r="H141" s="171">
        <f>INVENTARIO[[#This Row],[Precio Final]]</f>
        <v>35</v>
      </c>
      <c r="I141" s="193">
        <f t="shared" si="4"/>
        <v>28.5</v>
      </c>
      <c r="J141" s="78">
        <v>1</v>
      </c>
      <c r="K141" s="112">
        <f>SUMIFS(VENTAS[Cantidad],VENTAS[Código del producto Vendido],INVENTARIO[[#This Row],[Code]])</f>
        <v>1</v>
      </c>
      <c r="L141" s="120">
        <f>INVENTARIO[[#This Row],[Entradas]]-INVENTARIO[[#This Row],[Salidas]]</f>
        <v>0</v>
      </c>
      <c r="M141" s="171">
        <f>INVENTARIO[[#This Row],[Precio Final]]*10%</f>
        <v>3.5</v>
      </c>
      <c r="N141" s="42">
        <v>270</v>
      </c>
      <c r="O141" s="42">
        <v>18</v>
      </c>
      <c r="P141" s="42">
        <v>15</v>
      </c>
      <c r="Q141" s="110">
        <v>500</v>
      </c>
      <c r="R141" s="42">
        <v>8</v>
      </c>
      <c r="S141" s="177">
        <f t="shared" si="5"/>
        <v>4</v>
      </c>
      <c r="T141" s="42">
        <f>INVENTARIO[[#This Row],[Costo Unitario (USD)]]+INVENTARIO[[#This Row],[Costo Envío (USD)]]</f>
        <v>19</v>
      </c>
      <c r="U141" s="42">
        <f>INVENTARIO[[#This Row],[Costo total]]*1.5</f>
        <v>28.5</v>
      </c>
      <c r="V141" s="42">
        <v>35</v>
      </c>
      <c r="W141" s="42">
        <f>INVENTARIO[[#This Row],[Precio Final]]-INVENTARIO[[#This Row],[Costo total]]</f>
        <v>16</v>
      </c>
      <c r="X141" s="175">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2675</v>
      </c>
      <c r="E142" s="83" t="s">
        <v>2431</v>
      </c>
      <c r="F142" s="83" t="s">
        <v>697</v>
      </c>
      <c r="G142" s="83" t="s">
        <v>164</v>
      </c>
      <c r="H142" s="171">
        <f>INVENTARIO[[#This Row],[Precio Final]]</f>
        <v>28</v>
      </c>
      <c r="I142" s="192">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6">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1">
        <f>INVENTARIO[[#This Row],[Precio Final]]</f>
        <v>12</v>
      </c>
      <c r="I143" s="193">
        <f>U143</f>
        <v>10.868333333333334</v>
      </c>
      <c r="J143" s="78">
        <v>1</v>
      </c>
      <c r="K143" s="112">
        <f>SUMIFS(VENTAS[Cantidad],VENTAS[Código del producto Vendido],INVENTARIO[[#This Row],[Code]])</f>
        <v>1</v>
      </c>
      <c r="L143" s="120">
        <f>INVENTARIO[[#This Row],[Entradas]]-INVENTARIO[[#This Row],[Salidas]]</f>
        <v>0</v>
      </c>
      <c r="M143" s="171">
        <f>INVENTARIO[[#This Row],[Precio Final]]*10%</f>
        <v>1.2000000000000002</v>
      </c>
      <c r="N143" s="42">
        <v>99.82</v>
      </c>
      <c r="O143" s="42">
        <v>18</v>
      </c>
      <c r="P143" s="42">
        <v>5.5455555555555556</v>
      </c>
      <c r="Q143" s="110">
        <v>100</v>
      </c>
      <c r="R143" s="42">
        <v>17</v>
      </c>
      <c r="S143" s="177">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5">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192">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6">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1">
        <f>INVENTARIO[[#This Row],[Precio Final]]</f>
        <v>16</v>
      </c>
      <c r="I145" s="193">
        <f t="shared" si="6"/>
        <v>18.21</v>
      </c>
      <c r="J145" s="78">
        <v>1</v>
      </c>
      <c r="K145" s="112">
        <f>SUMIFS(VENTAS[Cantidad],VENTAS[Código del producto Vendido],INVENTARIO[[#This Row],[Code]])</f>
        <v>1</v>
      </c>
      <c r="L145" s="120">
        <f>INVENTARIO[[#This Row],[Entradas]]-INVENTARIO[[#This Row],[Salidas]]</f>
        <v>0</v>
      </c>
      <c r="M145" s="171">
        <f>INVENTARIO[[#This Row],[Precio Final]]*10%</f>
        <v>1.6</v>
      </c>
      <c r="N145" s="42">
        <v>142.02000000000001</v>
      </c>
      <c r="O145" s="42">
        <v>18</v>
      </c>
      <c r="P145" s="42">
        <v>7.8900000000000006</v>
      </c>
      <c r="Q145" s="110">
        <v>250</v>
      </c>
      <c r="R145" s="42">
        <v>17</v>
      </c>
      <c r="S145" s="177">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5">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2674</v>
      </c>
      <c r="E146" s="83" t="s">
        <v>2432</v>
      </c>
      <c r="F146" s="83" t="s">
        <v>697</v>
      </c>
      <c r="G146" s="83" t="s">
        <v>164</v>
      </c>
      <c r="H146" s="171">
        <f>INVENTARIO[[#This Row],[Precio Final]]</f>
        <v>18</v>
      </c>
      <c r="I146" s="192">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6">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1">
        <f>INVENTARIO[[#This Row],[Precio Final]]</f>
        <v>16</v>
      </c>
      <c r="I147" s="193">
        <f t="shared" si="6"/>
        <v>14.342499999999998</v>
      </c>
      <c r="J147" s="78">
        <v>1</v>
      </c>
      <c r="K147" s="112">
        <f>SUMIFS(VENTAS[Cantidad],VENTAS[Código del producto Vendido],INVENTARIO[[#This Row],[Code]])</f>
        <v>1</v>
      </c>
      <c r="L147" s="120">
        <f>INVENTARIO[[#This Row],[Entradas]]-INVENTARIO[[#This Row],[Salidas]]</f>
        <v>0</v>
      </c>
      <c r="M147" s="171">
        <f>INVENTARIO[[#This Row],[Precio Final]]*10%</f>
        <v>1.6</v>
      </c>
      <c r="N147" s="42">
        <v>110.91</v>
      </c>
      <c r="O147" s="42">
        <v>18</v>
      </c>
      <c r="P147" s="42">
        <v>6.1616666666666662</v>
      </c>
      <c r="Q147" s="110">
        <v>200</v>
      </c>
      <c r="R147" s="42">
        <v>17</v>
      </c>
      <c r="S147" s="177">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5">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192">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6">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1">
        <f>INVENTARIO[[#This Row],[Precio Final]]</f>
        <v>25</v>
      </c>
      <c r="I149" s="193">
        <f t="shared" si="6"/>
        <v>19.082500000000003</v>
      </c>
      <c r="J149" s="78">
        <v>1</v>
      </c>
      <c r="K149" s="112">
        <f>SUMIFS(VENTAS[Cantidad],VENTAS[Código del producto Vendido],INVENTARIO[[#This Row],[Code]])</f>
        <v>1</v>
      </c>
      <c r="L149" s="120">
        <f>INVENTARIO[[#This Row],[Entradas]]-INVENTARIO[[#This Row],[Salidas]]</f>
        <v>0</v>
      </c>
      <c r="M149" s="171">
        <f>INVENTARIO[[#This Row],[Precio Final]]*10%</f>
        <v>2.5</v>
      </c>
      <c r="N149" s="42">
        <v>152.49</v>
      </c>
      <c r="O149" s="42">
        <v>18</v>
      </c>
      <c r="P149" s="42">
        <v>8.4716666666666676</v>
      </c>
      <c r="Q149" s="110">
        <v>250</v>
      </c>
      <c r="R149" s="42">
        <v>17</v>
      </c>
      <c r="S149" s="177">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5">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192">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6">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1">
        <f>INVENTARIO[[#This Row],[Precio Final]]</f>
        <v>22</v>
      </c>
      <c r="I151" s="193">
        <f t="shared" si="6"/>
        <v>21.710833333333333</v>
      </c>
      <c r="J151" s="78">
        <v>1</v>
      </c>
      <c r="K151" s="112">
        <f>SUMIFS(VENTAS[Cantidad],VENTAS[Código del producto Vendido],INVENTARIO[[#This Row],[Code]])</f>
        <v>0</v>
      </c>
      <c r="L151" s="120">
        <f>INVENTARIO[[#This Row],[Entradas]]-INVENTARIO[[#This Row],[Salidas]]</f>
        <v>1</v>
      </c>
      <c r="M151" s="171">
        <f>INVENTARIO[[#This Row],[Precio Final]]*10%</f>
        <v>2.2000000000000002</v>
      </c>
      <c r="N151" s="42">
        <v>191.68</v>
      </c>
      <c r="O151" s="42">
        <v>18</v>
      </c>
      <c r="P151" s="42">
        <v>10.648888888888889</v>
      </c>
      <c r="Q151" s="110">
        <v>225</v>
      </c>
      <c r="R151" s="42">
        <v>17</v>
      </c>
      <c r="S151" s="177">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5">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192">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6">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2821</v>
      </c>
      <c r="E153" s="78" t="s">
        <v>883</v>
      </c>
      <c r="F153" s="78" t="s">
        <v>692</v>
      </c>
      <c r="G153" s="78" t="s">
        <v>164</v>
      </c>
      <c r="H153" s="171">
        <f>INVENTARIO[[#This Row],[Precio Final]]</f>
        <v>8</v>
      </c>
      <c r="I153" s="193">
        <f t="shared" si="6"/>
        <v>7.15</v>
      </c>
      <c r="J153" s="78">
        <v>2</v>
      </c>
      <c r="K153" s="112">
        <f>SUMIFS(VENTAS[Cantidad],VENTAS[Código del producto Vendido],INVENTARIO[[#This Row],[Code]])</f>
        <v>0</v>
      </c>
      <c r="L153" s="120">
        <f>INVENTARIO[[#This Row],[Entradas]]-INVENTARIO[[#This Row],[Salidas]]</f>
        <v>2</v>
      </c>
      <c r="M153" s="171">
        <f>INVENTARIO[[#This Row],[Precio Final]]*10%</f>
        <v>0.8</v>
      </c>
      <c r="N153" s="42">
        <v>71.400000000000006</v>
      </c>
      <c r="O153" s="42">
        <v>18</v>
      </c>
      <c r="P153" s="42">
        <v>3.9666666666666668</v>
      </c>
      <c r="Q153" s="110">
        <v>100</v>
      </c>
      <c r="R153" s="42">
        <v>8</v>
      </c>
      <c r="S153" s="177">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5">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2674</v>
      </c>
      <c r="E154" s="83" t="s">
        <v>2433</v>
      </c>
      <c r="F154" s="83" t="s">
        <v>692</v>
      </c>
      <c r="G154" s="83" t="s">
        <v>164</v>
      </c>
      <c r="H154" s="171">
        <f>INVENTARIO[[#This Row],[Precio Final]]</f>
        <v>20</v>
      </c>
      <c r="I154" s="192">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6">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1">
        <f>INVENTARIO[[#This Row],[Precio Final]]</f>
        <v>30</v>
      </c>
      <c r="I155" s="193">
        <f t="shared" si="6"/>
        <v>29.533333333333331</v>
      </c>
      <c r="J155" s="78">
        <v>1</v>
      </c>
      <c r="K155" s="112">
        <f>SUMIFS(VENTAS[Cantidad],VENTAS[Código del producto Vendido],INVENTARIO[[#This Row],[Code]])</f>
        <v>1</v>
      </c>
      <c r="L155" s="120">
        <f>INVENTARIO[[#This Row],[Entradas]]-INVENTARIO[[#This Row],[Salidas]]</f>
        <v>0</v>
      </c>
      <c r="M155" s="171">
        <f>INVENTARIO[[#This Row],[Precio Final]]*10%</f>
        <v>3</v>
      </c>
      <c r="N155" s="42">
        <v>293.2</v>
      </c>
      <c r="O155" s="42">
        <v>18</v>
      </c>
      <c r="P155" s="42">
        <v>16.288888888888888</v>
      </c>
      <c r="Q155" s="110">
        <v>200</v>
      </c>
      <c r="R155" s="42">
        <v>17</v>
      </c>
      <c r="S155" s="177">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5">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192">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6">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1">
        <f>INVENTARIO[[#This Row],[Precio Final]]</f>
        <v>3</v>
      </c>
      <c r="I157" s="193">
        <f t="shared" si="6"/>
        <v>1.8041666666666667</v>
      </c>
      <c r="J157" s="78">
        <v>1</v>
      </c>
      <c r="K157" s="112">
        <f>SUMIFS(VENTAS[Cantidad],VENTAS[Código del producto Vendido],INVENTARIO[[#This Row],[Code]])</f>
        <v>0</v>
      </c>
      <c r="L157" s="120">
        <f>INVENTARIO[[#This Row],[Entradas]]-INVENTARIO[[#This Row],[Salidas]]</f>
        <v>1</v>
      </c>
      <c r="M157" s="171">
        <f>INVENTARIO[[#This Row],[Precio Final]]*10%</f>
        <v>0.30000000000000004</v>
      </c>
      <c r="N157" s="42">
        <v>17.329999999999998</v>
      </c>
      <c r="O157" s="42">
        <v>18</v>
      </c>
      <c r="P157" s="42">
        <v>0.96277777777777773</v>
      </c>
      <c r="Q157" s="110">
        <v>30</v>
      </c>
      <c r="R157" s="42">
        <v>8</v>
      </c>
      <c r="S157" s="177">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5">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2434</v>
      </c>
      <c r="F158" s="83" t="s">
        <v>692</v>
      </c>
      <c r="G158" s="83" t="s">
        <v>164</v>
      </c>
      <c r="H158" s="171">
        <f>INVENTARIO[[#This Row],[Precio Final]]</f>
        <v>25</v>
      </c>
      <c r="I158" s="192">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6">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1">
        <f>INVENTARIO[[#This Row],[Precio Final]]</f>
        <v>35</v>
      </c>
      <c r="I159" s="193">
        <f t="shared" si="6"/>
        <v>29.599166666666665</v>
      </c>
      <c r="J159" s="78">
        <v>1</v>
      </c>
      <c r="K159" s="112">
        <f>SUMIFS(VENTAS[Cantidad],VENTAS[Código del producto Vendido],INVENTARIO[[#This Row],[Code]])</f>
        <v>1</v>
      </c>
      <c r="L159" s="120">
        <f>INVENTARIO[[#This Row],[Entradas]]-INVENTARIO[[#This Row],[Salidas]]</f>
        <v>0</v>
      </c>
      <c r="M159" s="171">
        <f>INVENTARIO[[#This Row],[Precio Final]]*10%</f>
        <v>3.5</v>
      </c>
      <c r="N159" s="42">
        <v>263.39</v>
      </c>
      <c r="O159" s="42">
        <v>18</v>
      </c>
      <c r="P159" s="42">
        <v>14.632777777777777</v>
      </c>
      <c r="Q159" s="110">
        <v>300</v>
      </c>
      <c r="R159" s="42">
        <v>17</v>
      </c>
      <c r="S159" s="177">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5">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2435</v>
      </c>
      <c r="F160" s="83" t="s">
        <v>692</v>
      </c>
      <c r="G160" s="83" t="s">
        <v>164</v>
      </c>
      <c r="H160" s="171">
        <f>INVENTARIO[[#This Row],[Precio Final]]</f>
        <v>22</v>
      </c>
      <c r="I160" s="192">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6">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2327</v>
      </c>
      <c r="E161" s="78" t="s">
        <v>2356</v>
      </c>
      <c r="F161" s="78" t="s">
        <v>692</v>
      </c>
      <c r="G161" s="78" t="s">
        <v>164</v>
      </c>
      <c r="H161" s="171">
        <f>INVENTARIO[[#This Row],[Precio Final]]</f>
        <v>20</v>
      </c>
      <c r="I161" s="193">
        <f t="shared" si="6"/>
        <v>19.324999999999999</v>
      </c>
      <c r="J161" s="78">
        <v>1</v>
      </c>
      <c r="K161" s="112">
        <f>SUMIFS(VENTAS[Cantidad],VENTAS[Código del producto Vendido],INVENTARIO[[#This Row],[Code]])</f>
        <v>1</v>
      </c>
      <c r="L161" s="120">
        <f>INVENTARIO[[#This Row],[Entradas]]-INVENTARIO[[#This Row],[Salidas]]</f>
        <v>0</v>
      </c>
      <c r="M161" s="171">
        <f>INVENTARIO[[#This Row],[Precio Final]]*10%</f>
        <v>2</v>
      </c>
      <c r="N161" s="42">
        <v>188.7</v>
      </c>
      <c r="O161" s="42">
        <v>18</v>
      </c>
      <c r="P161" s="42">
        <v>10.483333333333333</v>
      </c>
      <c r="Q161" s="110">
        <v>300</v>
      </c>
      <c r="R161" s="42">
        <v>8</v>
      </c>
      <c r="S161" s="177">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5">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2327</v>
      </c>
      <c r="E162" s="83" t="s">
        <v>889</v>
      </c>
      <c r="F162" s="83" t="s">
        <v>697</v>
      </c>
      <c r="G162" s="83" t="s">
        <v>164</v>
      </c>
      <c r="H162" s="171">
        <f>INVENTARIO[[#This Row],[Precio Final]]</f>
        <v>20</v>
      </c>
      <c r="I162" s="192">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6">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2436</v>
      </c>
      <c r="F163" s="78" t="s">
        <v>692</v>
      </c>
      <c r="G163" s="78" t="s">
        <v>164</v>
      </c>
      <c r="H163" s="171">
        <f>INVENTARIO[[#This Row],[Precio Final]]</f>
        <v>20</v>
      </c>
      <c r="I163" s="193">
        <f t="shared" si="6"/>
        <v>18.342500000000001</v>
      </c>
      <c r="J163" s="78">
        <v>1</v>
      </c>
      <c r="K163" s="112">
        <f>SUMIFS(VENTAS[Cantidad],VENTAS[Código del producto Vendido],INVENTARIO[[#This Row],[Code]])</f>
        <v>0</v>
      </c>
      <c r="L163" s="120">
        <f>INVENTARIO[[#This Row],[Entradas]]-INVENTARIO[[#This Row],[Salidas]]</f>
        <v>1</v>
      </c>
      <c r="M163" s="171">
        <f>INVENTARIO[[#This Row],[Precio Final]]*10%</f>
        <v>2</v>
      </c>
      <c r="N163" s="42">
        <v>158.91</v>
      </c>
      <c r="O163" s="42">
        <v>18</v>
      </c>
      <c r="P163" s="42">
        <v>8.8283333333333331</v>
      </c>
      <c r="Q163" s="110">
        <v>200</v>
      </c>
      <c r="R163" s="42">
        <v>17</v>
      </c>
      <c r="S163" s="177">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5">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192">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6">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1">
        <f>INVENTARIO[[#This Row],[Precio Final]]</f>
        <v>16</v>
      </c>
      <c r="I165" s="193">
        <f t="shared" si="6"/>
        <v>19.252500000000001</v>
      </c>
      <c r="J165" s="78">
        <v>1</v>
      </c>
      <c r="K165" s="112">
        <f>SUMIFS(VENTAS[Cantidad],VENTAS[Código del producto Vendido],INVENTARIO[[#This Row],[Code]])</f>
        <v>1</v>
      </c>
      <c r="L165" s="120">
        <f>INVENTARIO[[#This Row],[Entradas]]-INVENTARIO[[#This Row],[Salidas]]</f>
        <v>0</v>
      </c>
      <c r="M165" s="171">
        <f>INVENTARIO[[#This Row],[Precio Final]]*10%</f>
        <v>1.6</v>
      </c>
      <c r="N165" s="42">
        <v>169.83</v>
      </c>
      <c r="O165" s="42">
        <v>18</v>
      </c>
      <c r="P165" s="42">
        <v>9.4350000000000005</v>
      </c>
      <c r="Q165" s="110">
        <v>200</v>
      </c>
      <c r="R165" s="42">
        <v>17</v>
      </c>
      <c r="S165" s="177">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5">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192">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6">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1">
        <f>INVENTARIO[[#This Row],[Precio Final]]</f>
        <v>12</v>
      </c>
      <c r="I167" s="193">
        <f t="shared" si="6"/>
        <v>12.561666666666667</v>
      </c>
      <c r="J167" s="78">
        <v>1</v>
      </c>
      <c r="K167" s="112">
        <f>SUMIFS(VENTAS[Cantidad],VENTAS[Código del producto Vendido],INVENTARIO[[#This Row],[Code]])</f>
        <v>1</v>
      </c>
      <c r="L167" s="120">
        <f>INVENTARIO[[#This Row],[Entradas]]-INVENTARIO[[#This Row],[Salidas]]</f>
        <v>0</v>
      </c>
      <c r="M167" s="171">
        <f>INVENTARIO[[#This Row],[Precio Final]]*10%</f>
        <v>1.2000000000000002</v>
      </c>
      <c r="N167" s="42">
        <v>95.66</v>
      </c>
      <c r="O167" s="42">
        <v>18</v>
      </c>
      <c r="P167" s="42">
        <v>5.3144444444444439</v>
      </c>
      <c r="Q167" s="110">
        <v>180</v>
      </c>
      <c r="R167" s="42">
        <v>17</v>
      </c>
      <c r="S167" s="177">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5">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192">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6">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1">
        <f>INVENTARIO[[#This Row],[Precio Final]]</f>
        <v>12</v>
      </c>
      <c r="I169" s="193">
        <f t="shared" si="6"/>
        <v>10.872499999999999</v>
      </c>
      <c r="J169" s="78">
        <v>1</v>
      </c>
      <c r="K169" s="112">
        <f>SUMIFS(VENTAS[Cantidad],VENTAS[Código del producto Vendido],INVENTARIO[[#This Row],[Code]])</f>
        <v>1</v>
      </c>
      <c r="L169" s="120">
        <f>INVENTARIO[[#This Row],[Entradas]]-INVENTARIO[[#This Row],[Salidas]]</f>
        <v>0</v>
      </c>
      <c r="M169" s="171">
        <f>INVENTARIO[[#This Row],[Precio Final]]*10%</f>
        <v>1.2000000000000002</v>
      </c>
      <c r="N169" s="42">
        <v>84.57</v>
      </c>
      <c r="O169" s="42">
        <v>18</v>
      </c>
      <c r="P169" s="42">
        <v>4.6983333333333333</v>
      </c>
      <c r="Q169" s="110">
        <v>150</v>
      </c>
      <c r="R169" s="42">
        <v>17</v>
      </c>
      <c r="S169" s="177">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5">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192">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6">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2674</v>
      </c>
      <c r="E171" s="78" t="s">
        <v>2437</v>
      </c>
      <c r="F171" s="78" t="s">
        <v>695</v>
      </c>
      <c r="G171" s="78" t="s">
        <v>164</v>
      </c>
      <c r="H171" s="171">
        <f>INVENTARIO[[#This Row],[Precio Final]]</f>
        <v>13</v>
      </c>
      <c r="I171" s="193">
        <f t="shared" si="6"/>
        <v>12.200833333333335</v>
      </c>
      <c r="J171" s="78">
        <v>1</v>
      </c>
      <c r="K171" s="112">
        <f>SUMIFS(VENTAS[Cantidad],VENTAS[Código del producto Vendido],INVENTARIO[[#This Row],[Code]])</f>
        <v>0</v>
      </c>
      <c r="L171" s="120">
        <f>INVENTARIO[[#This Row],[Entradas]]-INVENTARIO[[#This Row],[Salidas]]</f>
        <v>1</v>
      </c>
      <c r="M171" s="171">
        <f>INVENTARIO[[#This Row],[Precio Final]]*10%</f>
        <v>1.3</v>
      </c>
      <c r="N171" s="42">
        <v>100.51</v>
      </c>
      <c r="O171" s="42">
        <v>18</v>
      </c>
      <c r="P171" s="42">
        <v>5.5838888888888896</v>
      </c>
      <c r="Q171" s="110">
        <v>150</v>
      </c>
      <c r="R171" s="42">
        <v>17</v>
      </c>
      <c r="S171" s="177">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5">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192">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6">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2366</v>
      </c>
      <c r="G173" s="78" t="s">
        <v>164</v>
      </c>
      <c r="H173" s="171">
        <f>INVENTARIO[[#This Row],[Precio Final]]</f>
        <v>15</v>
      </c>
      <c r="I173" s="193">
        <f t="shared" si="6"/>
        <v>11.7</v>
      </c>
      <c r="J173" s="78">
        <v>2</v>
      </c>
      <c r="K173" s="112">
        <f>SUMIFS(VENTAS[Cantidad],VENTAS[Código del producto Vendido],INVENTARIO[[#This Row],[Code]])</f>
        <v>2</v>
      </c>
      <c r="L173" s="120">
        <f>INVENTARIO[[#This Row],[Entradas]]-INVENTARIO[[#This Row],[Salidas]]</f>
        <v>0</v>
      </c>
      <c r="M173" s="171">
        <f>INVENTARIO[[#This Row],[Precio Final]]*10%</f>
        <v>1.5</v>
      </c>
      <c r="N173" s="42">
        <v>111.6</v>
      </c>
      <c r="O173" s="42">
        <v>18</v>
      </c>
      <c r="P173" s="42">
        <v>6.1999999999999993</v>
      </c>
      <c r="Q173" s="110">
        <v>200</v>
      </c>
      <c r="R173" s="42">
        <v>8</v>
      </c>
      <c r="S173" s="177">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5">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2366</v>
      </c>
      <c r="G174" s="83" t="s">
        <v>164</v>
      </c>
      <c r="H174" s="171">
        <f>INVENTARIO[[#This Row],[Precio Final]]</f>
        <v>15</v>
      </c>
      <c r="I174" s="192">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6">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1">
        <f>INVENTARIO[[#This Row],[Precio Final]]</f>
        <v>0</v>
      </c>
      <c r="I175" s="193">
        <f t="shared" si="6"/>
        <v>2.8600000000000003</v>
      </c>
      <c r="J175" s="78">
        <v>0</v>
      </c>
      <c r="K175" s="112">
        <f>SUMIFS(VENTAS[Cantidad],VENTAS[Código del producto Vendido],INVENTARIO[[#This Row],[Code]])</f>
        <v>0</v>
      </c>
      <c r="L175" s="120">
        <f>INVENTARIO[[#This Row],[Entradas]]-INVENTARIO[[#This Row],[Salidas]]</f>
        <v>0</v>
      </c>
      <c r="M175" s="171">
        <f>INVENTARIO[[#This Row],[Precio Final]]*10%</f>
        <v>0</v>
      </c>
      <c r="N175" s="42">
        <v>30</v>
      </c>
      <c r="O175" s="42">
        <v>18</v>
      </c>
      <c r="P175" s="42">
        <v>1.6666666666666667</v>
      </c>
      <c r="Q175" s="110">
        <v>30</v>
      </c>
      <c r="R175" s="42">
        <v>8</v>
      </c>
      <c r="S175" s="177">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5">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2366</v>
      </c>
      <c r="G176" s="83" t="s">
        <v>164</v>
      </c>
      <c r="H176" s="171">
        <f>INVENTARIO[[#This Row],[Precio Final]]</f>
        <v>15</v>
      </c>
      <c r="I176" s="192">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6">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1">
        <f>INVENTARIO[[#This Row],[Precio Final]]</f>
        <v>10</v>
      </c>
      <c r="I177" s="193">
        <f t="shared" si="6"/>
        <v>6.5724999999999998</v>
      </c>
      <c r="J177" s="78">
        <v>1</v>
      </c>
      <c r="K177" s="112">
        <f>SUMIFS(VENTAS[Cantidad],VENTAS[Código del producto Vendido],INVENTARIO[[#This Row],[Code]])</f>
        <v>1</v>
      </c>
      <c r="L177" s="120">
        <f>INVENTARIO[[#This Row],[Entradas]]-INVENTARIO[[#This Row],[Salidas]]</f>
        <v>0</v>
      </c>
      <c r="M177" s="171">
        <f>INVENTARIO[[#This Row],[Precio Final]]*10%</f>
        <v>1</v>
      </c>
      <c r="N177" s="42">
        <v>64.47</v>
      </c>
      <c r="O177" s="42">
        <v>18</v>
      </c>
      <c r="P177" s="42">
        <v>3.5816666666666666</v>
      </c>
      <c r="Q177" s="110">
        <v>100</v>
      </c>
      <c r="R177" s="42">
        <v>8</v>
      </c>
      <c r="S177" s="177">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5">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192">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6">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1">
        <f>INVENTARIO[[#This Row],[Precio Final]]</f>
        <v>30</v>
      </c>
      <c r="I179" s="193">
        <f t="shared" si="6"/>
        <v>28.815000000000001</v>
      </c>
      <c r="J179" s="78">
        <v>2</v>
      </c>
      <c r="K179" s="112">
        <f>SUMIFS(VENTAS[Cantidad],VENTAS[Código del producto Vendido],INVENTARIO[[#This Row],[Code]])</f>
        <v>2</v>
      </c>
      <c r="L179" s="120">
        <f>INVENTARIO[[#This Row],[Entradas]]-INVENTARIO[[#This Row],[Salidas]]</f>
        <v>0</v>
      </c>
      <c r="M179" s="171">
        <f>INVENTARIO[[#This Row],[Precio Final]]*10%</f>
        <v>3</v>
      </c>
      <c r="N179" s="42">
        <v>250.92</v>
      </c>
      <c r="O179" s="42">
        <v>18</v>
      </c>
      <c r="P179" s="42">
        <v>13.94</v>
      </c>
      <c r="Q179" s="110">
        <v>310</v>
      </c>
      <c r="R179" s="42">
        <v>17</v>
      </c>
      <c r="S179" s="177">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5">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2438</v>
      </c>
      <c r="F180" s="83" t="s">
        <v>692</v>
      </c>
      <c r="G180" s="83" t="s">
        <v>164</v>
      </c>
      <c r="H180" s="171">
        <f>INVENTARIO[[#This Row],[Precio Final]]</f>
        <v>55</v>
      </c>
      <c r="I180" s="192">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6">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2661</v>
      </c>
      <c r="E181" s="78" t="s">
        <v>2439</v>
      </c>
      <c r="F181" s="78" t="s">
        <v>789</v>
      </c>
      <c r="G181" s="78" t="s">
        <v>164</v>
      </c>
      <c r="H181" s="171">
        <f>INVENTARIO[[#This Row],[Precio Final]]</f>
        <v>20</v>
      </c>
      <c r="I181" s="193">
        <f t="shared" si="6"/>
        <v>18.855833333333329</v>
      </c>
      <c r="J181" s="78">
        <v>2</v>
      </c>
      <c r="K181" s="112">
        <f>SUMIFS(VENTAS[Cantidad],VENTAS[Código del producto Vendido],INVENTARIO[[#This Row],[Code]])</f>
        <v>1</v>
      </c>
      <c r="L181" s="120">
        <f>INVENTARIO[[#This Row],[Entradas]]-INVENTARIO[[#This Row],[Salidas]]</f>
        <v>1</v>
      </c>
      <c r="M181" s="171">
        <f>INVENTARIO[[#This Row],[Precio Final]]*10%</f>
        <v>2</v>
      </c>
      <c r="N181" s="42">
        <v>134.47</v>
      </c>
      <c r="O181" s="42">
        <v>18</v>
      </c>
      <c r="P181" s="42">
        <v>7.4705555555555554</v>
      </c>
      <c r="Q181" s="110">
        <v>300</v>
      </c>
      <c r="R181" s="42">
        <v>17</v>
      </c>
      <c r="S181" s="177">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5">
        <f>INVENTARIO[[#This Row],[Ganancia Unitaria]]*INVENTARIO[[#This Row],[Salidas]]</f>
        <v>7.4294444444444458</v>
      </c>
      <c r="Y181" s="42"/>
      <c r="Z181" s="20"/>
      <c r="AA181" s="20">
        <f>INVENTARIO[[#This Row],[Costo total]]*INVENTARIO[[#This Row],[Entradas]]</f>
        <v>25.141111111111108</v>
      </c>
      <c r="AB181" s="172">
        <f>INVENTARIO[[#This Row],[Stock Actual]]*INVENTARIO[[#This Row],[Costo total]]</f>
        <v>12.570555555555554</v>
      </c>
    </row>
    <row r="182" spans="1:28" ht="55" customHeight="1" x14ac:dyDescent="0.15">
      <c r="A182" s="43" t="s">
        <v>1470</v>
      </c>
      <c r="B182" s="169"/>
      <c r="C182" s="170" t="s">
        <v>12</v>
      </c>
      <c r="D182" s="83" t="s">
        <v>415</v>
      </c>
      <c r="E182" s="83" t="s">
        <v>903</v>
      </c>
      <c r="F182" s="83" t="s">
        <v>695</v>
      </c>
      <c r="G182" s="83" t="s">
        <v>164</v>
      </c>
      <c r="H182" s="171">
        <f>INVENTARIO[[#This Row],[Precio Final]]</f>
        <v>18</v>
      </c>
      <c r="I182" s="192">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6">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1">
        <f>INVENTARIO[[#This Row],[Precio Final]]</f>
        <v>18</v>
      </c>
      <c r="I183" s="193">
        <f t="shared" si="6"/>
        <v>14.500000000000002</v>
      </c>
      <c r="J183" s="78">
        <v>3</v>
      </c>
      <c r="K183" s="112">
        <f>SUMIFS(VENTAS[Cantidad],VENTAS[Código del producto Vendido],INVENTARIO[[#This Row],[Code]])</f>
        <v>3</v>
      </c>
      <c r="L183" s="120">
        <f>INVENTARIO[[#This Row],[Entradas]]-INVENTARIO[[#This Row],[Salidas]]</f>
        <v>0</v>
      </c>
      <c r="M183" s="171">
        <f>INVENTARIO[[#This Row],[Precio Final]]*10%</f>
        <v>1.8</v>
      </c>
      <c r="N183" s="42">
        <v>138</v>
      </c>
      <c r="O183" s="42">
        <v>18</v>
      </c>
      <c r="P183" s="42">
        <v>7.666666666666667</v>
      </c>
      <c r="Q183" s="110">
        <v>250</v>
      </c>
      <c r="R183" s="42">
        <v>8</v>
      </c>
      <c r="S183" s="177">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5">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192">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6">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2813</v>
      </c>
      <c r="E185" s="78" t="s">
        <v>1073</v>
      </c>
      <c r="F185" s="78" t="s">
        <v>695</v>
      </c>
      <c r="G185" s="78" t="s">
        <v>164</v>
      </c>
      <c r="H185" s="171">
        <f>INVENTARIO[[#This Row],[Precio Final]]</f>
        <v>22</v>
      </c>
      <c r="I185" s="193">
        <f t="shared" si="6"/>
        <v>20.916666666666668</v>
      </c>
      <c r="J185" s="78">
        <v>1</v>
      </c>
      <c r="K185" s="112">
        <f>SUMIFS(VENTAS[Cantidad],VENTAS[Código del producto Vendido],INVENTARIO[[#This Row],[Code]])</f>
        <v>0</v>
      </c>
      <c r="L185" s="120">
        <f>INVENTARIO[[#This Row],[Entradas]]-INVENTARIO[[#This Row],[Salidas]]</f>
        <v>1</v>
      </c>
      <c r="M185" s="171">
        <f>INVENTARIO[[#This Row],[Precio Final]]*10%</f>
        <v>2.2000000000000002</v>
      </c>
      <c r="N185" s="42">
        <v>215</v>
      </c>
      <c r="O185" s="42">
        <v>18</v>
      </c>
      <c r="P185" s="42">
        <v>11.944444444444445</v>
      </c>
      <c r="Q185" s="110">
        <v>250</v>
      </c>
      <c r="R185" s="42">
        <v>8</v>
      </c>
      <c r="S185" s="177">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5">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2813</v>
      </c>
      <c r="E186" s="83" t="s">
        <v>1073</v>
      </c>
      <c r="F186" s="83" t="s">
        <v>697</v>
      </c>
      <c r="G186" s="83" t="s">
        <v>164</v>
      </c>
      <c r="H186" s="171">
        <f>INVENTARIO[[#This Row],[Precio Final]]</f>
        <v>22</v>
      </c>
      <c r="I186" s="192">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6">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1">
        <f>INVENTARIO[[#This Row],[Precio Final]]</f>
        <v>22</v>
      </c>
      <c r="I187" s="193">
        <f t="shared" si="6"/>
        <v>20.916666666666668</v>
      </c>
      <c r="J187" s="78">
        <v>2</v>
      </c>
      <c r="K187" s="112">
        <f>SUMIFS(VENTAS[Cantidad],VENTAS[Código del producto Vendido],INVENTARIO[[#This Row],[Code]])</f>
        <v>2</v>
      </c>
      <c r="L187" s="120">
        <f>INVENTARIO[[#This Row],[Entradas]]-INVENTARIO[[#This Row],[Salidas]]</f>
        <v>0</v>
      </c>
      <c r="M187" s="171">
        <f>INVENTARIO[[#This Row],[Precio Final]]*10%</f>
        <v>2.2000000000000002</v>
      </c>
      <c r="N187" s="42">
        <v>215</v>
      </c>
      <c r="O187" s="42">
        <v>18</v>
      </c>
      <c r="P187" s="42">
        <v>11.944444444444445</v>
      </c>
      <c r="Q187" s="110">
        <v>250</v>
      </c>
      <c r="R187" s="42">
        <v>8</v>
      </c>
      <c r="S187" s="177">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5">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192">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6">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1">
        <f>INVENTARIO[[#This Row],[Precio Final]]</f>
        <v>22</v>
      </c>
      <c r="I189" s="193">
        <f t="shared" si="6"/>
        <v>20.083333333333336</v>
      </c>
      <c r="J189" s="78">
        <v>2</v>
      </c>
      <c r="K189" s="112">
        <f>SUMIFS(VENTAS[Cantidad],VENTAS[Código del producto Vendido],INVENTARIO[[#This Row],[Code]])</f>
        <v>2</v>
      </c>
      <c r="L189" s="120">
        <f>INVENTARIO[[#This Row],[Entradas]]-INVENTARIO[[#This Row],[Salidas]]</f>
        <v>0</v>
      </c>
      <c r="M189" s="171">
        <f>INVENTARIO[[#This Row],[Precio Final]]*10%</f>
        <v>2.2000000000000002</v>
      </c>
      <c r="N189" s="42">
        <v>205</v>
      </c>
      <c r="O189" s="42">
        <v>18</v>
      </c>
      <c r="P189" s="42">
        <v>11.388888888888889</v>
      </c>
      <c r="Q189" s="110">
        <v>250</v>
      </c>
      <c r="R189" s="42">
        <v>8</v>
      </c>
      <c r="S189" s="177">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5">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192">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6">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1">
        <f>INVENTARIO[[#This Row],[Precio Final]]</f>
        <v>25</v>
      </c>
      <c r="I191" s="193">
        <f t="shared" si="6"/>
        <v>20.75</v>
      </c>
      <c r="J191" s="78">
        <v>2</v>
      </c>
      <c r="K191" s="112">
        <f>SUMIFS(VENTAS[Cantidad],VENTAS[Código del producto Vendido],INVENTARIO[[#This Row],[Code]])</f>
        <v>2</v>
      </c>
      <c r="L191" s="120">
        <f>INVENTARIO[[#This Row],[Entradas]]-INVENTARIO[[#This Row],[Salidas]]</f>
        <v>0</v>
      </c>
      <c r="M191" s="171">
        <f>INVENTARIO[[#This Row],[Precio Final]]*10%</f>
        <v>2.5</v>
      </c>
      <c r="N191" s="42">
        <v>213</v>
      </c>
      <c r="O191" s="42">
        <v>18</v>
      </c>
      <c r="P191" s="42">
        <v>11.833333333333334</v>
      </c>
      <c r="Q191" s="110">
        <v>250</v>
      </c>
      <c r="R191" s="42">
        <v>8</v>
      </c>
      <c r="S191" s="177">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5">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192">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6">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1">
        <f>INVENTARIO[[#This Row],[Precio Final]]</f>
        <v>25</v>
      </c>
      <c r="I193" s="193">
        <f t="shared" si="6"/>
        <v>20.75</v>
      </c>
      <c r="J193" s="78">
        <v>3</v>
      </c>
      <c r="K193" s="112">
        <f>SUMIFS(VENTAS[Cantidad],VENTAS[Código del producto Vendido],INVENTARIO[[#This Row],[Code]])</f>
        <v>3</v>
      </c>
      <c r="L193" s="120">
        <f>INVENTARIO[[#This Row],[Entradas]]-INVENTARIO[[#This Row],[Salidas]]</f>
        <v>0</v>
      </c>
      <c r="M193" s="171">
        <f>INVENTARIO[[#This Row],[Precio Final]]*10%</f>
        <v>2.5</v>
      </c>
      <c r="N193" s="42">
        <v>213</v>
      </c>
      <c r="O193" s="42">
        <v>18</v>
      </c>
      <c r="P193" s="42">
        <v>11.833333333333334</v>
      </c>
      <c r="Q193" s="110">
        <v>250</v>
      </c>
      <c r="R193" s="42">
        <v>8</v>
      </c>
      <c r="S193" s="177">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5">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192">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6">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2440</v>
      </c>
      <c r="F195" s="78" t="s">
        <v>697</v>
      </c>
      <c r="G195" s="78" t="s">
        <v>164</v>
      </c>
      <c r="H195" s="171">
        <f>INVENTARIO[[#This Row],[Precio Final]]</f>
        <v>23</v>
      </c>
      <c r="I195" s="193">
        <f t="shared" si="8"/>
        <v>22.053333333333335</v>
      </c>
      <c r="J195" s="78">
        <v>1</v>
      </c>
      <c r="K195" s="112">
        <f>SUMIFS(VENTAS[Cantidad],VENTAS[Código del producto Vendido],INVENTARIO[[#This Row],[Code]])</f>
        <v>1</v>
      </c>
      <c r="L195" s="120">
        <f>INVENTARIO[[#This Row],[Entradas]]-INVENTARIO[[#This Row],[Salidas]]</f>
        <v>0</v>
      </c>
      <c r="M195" s="171">
        <f>INVENTARIO[[#This Row],[Precio Final]]*10%</f>
        <v>2.3000000000000003</v>
      </c>
      <c r="N195" s="42">
        <v>238</v>
      </c>
      <c r="O195" s="42">
        <v>18</v>
      </c>
      <c r="P195" s="42">
        <v>13.222222222222221</v>
      </c>
      <c r="Q195" s="110">
        <v>185</v>
      </c>
      <c r="R195" s="42">
        <v>8</v>
      </c>
      <c r="S195" s="177">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5">
        <f>INVENTARIO[[#This Row],[Ganancia Unitaria]]*INVENTARIO[[#This Row],[Salidas]]</f>
        <v>8.2977777777777781</v>
      </c>
      <c r="Y195" s="42"/>
      <c r="Z195" s="20"/>
      <c r="AA195" s="20">
        <f>INVENTARIO[[#This Row],[Costo total]]*INVENTARIO[[#This Row],[Entradas]]</f>
        <v>14.702222222222222</v>
      </c>
      <c r="AB195" s="172">
        <f>INVENTARIO[[#This Row],[Stock Actual]]*INVENTARIO[[#This Row],[Costo total]]</f>
        <v>0</v>
      </c>
    </row>
    <row r="196" spans="1:28" ht="55" customHeight="1" x14ac:dyDescent="0.15">
      <c r="A196" s="43" t="s">
        <v>251</v>
      </c>
      <c r="B196" s="169"/>
      <c r="C196" s="170" t="s">
        <v>12</v>
      </c>
      <c r="D196" s="83" t="s">
        <v>50</v>
      </c>
      <c r="E196" s="83" t="s">
        <v>1244</v>
      </c>
      <c r="F196" s="83" t="s">
        <v>697</v>
      </c>
      <c r="G196" s="83" t="s">
        <v>164</v>
      </c>
      <c r="H196" s="171">
        <f>INVENTARIO[[#This Row],[Precio Final]]</f>
        <v>28</v>
      </c>
      <c r="I196" s="192">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6">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1">
        <f>INVENTARIO[[#This Row],[Precio Final]]</f>
        <v>28</v>
      </c>
      <c r="I197" s="193">
        <f t="shared" si="8"/>
        <v>23.861666666666665</v>
      </c>
      <c r="J197" s="78">
        <v>1</v>
      </c>
      <c r="K197" s="112">
        <f>SUMIFS(VENTAS[Cantidad],VENTAS[Código del producto Vendido],INVENTARIO[[#This Row],[Code]])</f>
        <v>1</v>
      </c>
      <c r="L197" s="120">
        <f>INVENTARIO[[#This Row],[Entradas]]-INVENTARIO[[#This Row],[Salidas]]</f>
        <v>0</v>
      </c>
      <c r="M197" s="171">
        <f>INVENTARIO[[#This Row],[Precio Final]]*10%</f>
        <v>2.8000000000000003</v>
      </c>
      <c r="N197" s="42">
        <v>259.7</v>
      </c>
      <c r="O197" s="42">
        <v>18</v>
      </c>
      <c r="P197" s="42">
        <v>14.427777777777777</v>
      </c>
      <c r="Q197" s="110">
        <v>185</v>
      </c>
      <c r="R197" s="42">
        <v>8</v>
      </c>
      <c r="S197" s="177">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5">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192">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6">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2819</v>
      </c>
      <c r="E199" s="78" t="s">
        <v>2441</v>
      </c>
      <c r="F199" s="78" t="s">
        <v>692</v>
      </c>
      <c r="G199" s="78" t="s">
        <v>164</v>
      </c>
      <c r="H199" s="171">
        <f>INVENTARIO[[#This Row],[Precio Final]]</f>
        <v>25</v>
      </c>
      <c r="I199" s="193">
        <f t="shared" si="8"/>
        <v>24.385000000000002</v>
      </c>
      <c r="J199" s="78">
        <v>1</v>
      </c>
      <c r="K199" s="112">
        <f>SUMIFS(VENTAS[Cantidad],VENTAS[Código del producto Vendido],INVENTARIO[[#This Row],[Code]])</f>
        <v>0</v>
      </c>
      <c r="L199" s="120">
        <f>INVENTARIO[[#This Row],[Entradas]]-INVENTARIO[[#This Row],[Salidas]]</f>
        <v>1</v>
      </c>
      <c r="M199" s="171">
        <f>INVENTARIO[[#This Row],[Precio Final]]*10%</f>
        <v>2.5</v>
      </c>
      <c r="N199" s="42">
        <v>266.7</v>
      </c>
      <c r="O199" s="42">
        <v>18</v>
      </c>
      <c r="P199" s="42">
        <v>14.816666666666666</v>
      </c>
      <c r="Q199" s="110">
        <v>180</v>
      </c>
      <c r="R199" s="42">
        <v>8</v>
      </c>
      <c r="S199" s="177">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5">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192">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6">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1">
        <f>INVENTARIO[[#This Row],[Precio Final]]</f>
        <v>28</v>
      </c>
      <c r="I201" s="193">
        <f t="shared" si="8"/>
        <v>23.725000000000001</v>
      </c>
      <c r="J201" s="78">
        <v>0</v>
      </c>
      <c r="K201" s="112">
        <f>SUMIFS(VENTAS[Cantidad],VENTAS[Código del producto Vendido],INVENTARIO[[#This Row],[Code]])</f>
        <v>0</v>
      </c>
      <c r="L201" s="120">
        <f>INVENTARIO[[#This Row],[Entradas]]-INVENTARIO[[#This Row],[Salidas]]</f>
        <v>0</v>
      </c>
      <c r="M201" s="171">
        <f>INVENTARIO[[#This Row],[Precio Final]]*10%</f>
        <v>2.8000000000000003</v>
      </c>
      <c r="N201" s="42">
        <v>241.5</v>
      </c>
      <c r="O201" s="42">
        <v>18</v>
      </c>
      <c r="P201" s="42">
        <v>13.416666666666666</v>
      </c>
      <c r="Q201" s="110">
        <v>300</v>
      </c>
      <c r="R201" s="42">
        <v>8</v>
      </c>
      <c r="S201" s="177">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5">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2819</v>
      </c>
      <c r="E202" s="83" t="s">
        <v>3048</v>
      </c>
      <c r="F202" s="83" t="s">
        <v>695</v>
      </c>
      <c r="G202" s="83" t="s">
        <v>164</v>
      </c>
      <c r="H202" s="171">
        <f>INVENTARIO[[#This Row],[Precio Final]]</f>
        <v>12</v>
      </c>
      <c r="I202" s="192">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6">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2819</v>
      </c>
      <c r="E203" s="78" t="s">
        <v>1247</v>
      </c>
      <c r="F203" s="78" t="s">
        <v>1208</v>
      </c>
      <c r="G203" s="78" t="s">
        <v>164</v>
      </c>
      <c r="H203" s="171">
        <f>INVENTARIO[[#This Row],[Precio Final]]</f>
        <v>12</v>
      </c>
      <c r="I203" s="193">
        <f t="shared" si="8"/>
        <v>11.151666666666667</v>
      </c>
      <c r="J203" s="78">
        <v>1</v>
      </c>
      <c r="K203" s="112">
        <f>SUMIFS(VENTAS[Cantidad],VENTAS[Código del producto Vendido],INVENTARIO[[#This Row],[Code]])</f>
        <v>1</v>
      </c>
      <c r="L203" s="120">
        <f>INVENTARIO[[#This Row],[Entradas]]-INVENTARIO[[#This Row],[Salidas]]</f>
        <v>0</v>
      </c>
      <c r="M203" s="171">
        <f>INVENTARIO[[#This Row],[Precio Final]]*10%</f>
        <v>1.2000000000000002</v>
      </c>
      <c r="N203" s="42">
        <v>129.5</v>
      </c>
      <c r="O203" s="42">
        <v>18</v>
      </c>
      <c r="P203" s="42">
        <v>7.1944444444444446</v>
      </c>
      <c r="Q203" s="110">
        <v>30</v>
      </c>
      <c r="R203" s="42">
        <v>8</v>
      </c>
      <c r="S203" s="177">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5">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192">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6">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2327</v>
      </c>
      <c r="E205" s="78" t="s">
        <v>1248</v>
      </c>
      <c r="F205" s="78" t="s">
        <v>695</v>
      </c>
      <c r="G205" s="78" t="s">
        <v>164</v>
      </c>
      <c r="H205" s="171">
        <f>INVENTARIO[[#This Row],[Precio Final]]</f>
        <v>15</v>
      </c>
      <c r="I205" s="193">
        <f t="shared" ref="I205:I211" si="10">U205</f>
        <v>13.391666666666669</v>
      </c>
      <c r="J205" s="78">
        <v>1</v>
      </c>
      <c r="K205" s="112">
        <f>SUMIFS(VENTAS[Cantidad],VENTAS[Código del producto Vendido],INVENTARIO[[#This Row],[Code]])</f>
        <v>1</v>
      </c>
      <c r="L205" s="120">
        <f>INVENTARIO[[#This Row],[Entradas]]-INVENTARIO[[#This Row],[Salidas]]</f>
        <v>0</v>
      </c>
      <c r="M205" s="171">
        <f>INVENTARIO[[#This Row],[Precio Final]]*10%</f>
        <v>1.5</v>
      </c>
      <c r="N205" s="42">
        <v>146.30000000000001</v>
      </c>
      <c r="O205" s="42">
        <v>18</v>
      </c>
      <c r="P205" s="42">
        <v>8.1277777777777782</v>
      </c>
      <c r="Q205" s="110">
        <v>100</v>
      </c>
      <c r="R205" s="42">
        <v>8</v>
      </c>
      <c r="S205" s="177">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5">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192">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6">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1">
        <f>INVENTARIO[[#This Row],[Precio Final]]</f>
        <v>25</v>
      </c>
      <c r="I207" s="193">
        <f t="shared" si="10"/>
        <v>20.125</v>
      </c>
      <c r="J207" s="78">
        <v>4</v>
      </c>
      <c r="K207" s="112">
        <f>SUMIFS(VENTAS[Cantidad],VENTAS[Código del producto Vendido],INVENTARIO[[#This Row],[Code]])</f>
        <v>4</v>
      </c>
      <c r="L207" s="120">
        <f>INVENTARIO[[#This Row],[Entradas]]-INVENTARIO[[#This Row],[Salidas]]</f>
        <v>0</v>
      </c>
      <c r="M207" s="171">
        <f>INVENTARIO[[#This Row],[Precio Final]]*10%</f>
        <v>2.5</v>
      </c>
      <c r="N207" s="42">
        <v>241.5</v>
      </c>
      <c r="O207" s="42">
        <v>18</v>
      </c>
      <c r="P207" s="42">
        <v>13.416666666666666</v>
      </c>
      <c r="Q207" s="110"/>
      <c r="R207" s="42">
        <v>8</v>
      </c>
      <c r="S207" s="177">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5">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192">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6">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1">
        <f>INVENTARIO[[#This Row],[Precio Final]]</f>
        <v>28</v>
      </c>
      <c r="I209" s="193">
        <f t="shared" si="10"/>
        <v>29.691666666666666</v>
      </c>
      <c r="J209" s="78">
        <v>4</v>
      </c>
      <c r="K209" s="112">
        <f>SUMIFS(VENTAS[Cantidad],VENTAS[Código del producto Vendido],INVENTARIO[[#This Row],[Code]])</f>
        <v>4</v>
      </c>
      <c r="L209" s="120">
        <f>INVENTARIO[[#This Row],[Entradas]]-INVENTARIO[[#This Row],[Salidas]]</f>
        <v>0</v>
      </c>
      <c r="M209" s="171">
        <f>INVENTARIO[[#This Row],[Precio Final]]*10%</f>
        <v>2.8000000000000003</v>
      </c>
      <c r="N209" s="42">
        <v>249.2</v>
      </c>
      <c r="O209" s="42">
        <v>18</v>
      </c>
      <c r="P209" s="42">
        <v>13.844444444444443</v>
      </c>
      <c r="Q209" s="110">
        <v>340</v>
      </c>
      <c r="R209" s="42">
        <v>17.5</v>
      </c>
      <c r="S209" s="177">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5">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192">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6">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1">
        <f>INVENTARIO[[#This Row],[Precio Final]]</f>
        <v>25</v>
      </c>
      <c r="I211" s="193">
        <f t="shared" si="10"/>
        <v>24.966666666666661</v>
      </c>
      <c r="J211" s="78">
        <v>1</v>
      </c>
      <c r="K211" s="112">
        <f>SUMIFS(VENTAS[Cantidad],VENTAS[Código del producto Vendido],INVENTARIO[[#This Row],[Code]])</f>
        <v>1</v>
      </c>
      <c r="L211" s="120">
        <f>INVENTARIO[[#This Row],[Entradas]]-INVENTARIO[[#This Row],[Salidas]]</f>
        <v>0</v>
      </c>
      <c r="M211" s="171">
        <f>INVENTARIO[[#This Row],[Precio Final]]*10%</f>
        <v>2.5</v>
      </c>
      <c r="N211" s="42">
        <v>249.2</v>
      </c>
      <c r="O211" s="42">
        <v>18</v>
      </c>
      <c r="P211" s="42">
        <v>13.844444444444443</v>
      </c>
      <c r="Q211" s="110">
        <v>350</v>
      </c>
      <c r="R211" s="42">
        <v>8</v>
      </c>
      <c r="S211" s="177">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5">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2366</v>
      </c>
      <c r="G212" s="83" t="s">
        <v>164</v>
      </c>
      <c r="H212" s="171">
        <f>INVENTARIO[[#This Row],[Precio Final]]</f>
        <v>15</v>
      </c>
      <c r="I212" s="192">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6">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1">
        <f>INVENTARIO[[#This Row],[Precio Final]]</f>
        <v>22</v>
      </c>
      <c r="I213" s="193">
        <f t="shared" ref="I213:I233" si="12">U213</f>
        <v>16.803333333333335</v>
      </c>
      <c r="J213" s="78">
        <v>1</v>
      </c>
      <c r="K213" s="112">
        <f>SUMIFS(VENTAS[Cantidad],VENTAS[Código del producto Vendido],INVENTARIO[[#This Row],[Code]])</f>
        <v>1</v>
      </c>
      <c r="L213" s="120">
        <f>INVENTARIO[[#This Row],[Entradas]]-INVENTARIO[[#This Row],[Salidas]]</f>
        <v>0</v>
      </c>
      <c r="M213" s="171">
        <f>INVENTARIO[[#This Row],[Precio Final]]*10%</f>
        <v>2.2000000000000002</v>
      </c>
      <c r="N213" s="42">
        <v>201.64</v>
      </c>
      <c r="O213" s="42">
        <v>18</v>
      </c>
      <c r="P213" s="42">
        <v>11.202222222222222</v>
      </c>
      <c r="Q213" s="110"/>
      <c r="R213" s="42"/>
      <c r="S213" s="177">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5">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192">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6">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1">
        <f>INVENTARIO[[#This Row],[Precio Final]]</f>
        <v>25</v>
      </c>
      <c r="I215" s="193">
        <f t="shared" si="12"/>
        <v>16.79</v>
      </c>
      <c r="J215" s="78">
        <v>1</v>
      </c>
      <c r="K215" s="112">
        <f>SUMIFS(VENTAS[Cantidad],VENTAS[Código del producto Vendido],INVENTARIO[[#This Row],[Code]])</f>
        <v>1</v>
      </c>
      <c r="L215" s="120">
        <f>INVENTARIO[[#This Row],[Entradas]]-INVENTARIO[[#This Row],[Salidas]]</f>
        <v>0</v>
      </c>
      <c r="M215" s="171">
        <f>INVENTARIO[[#This Row],[Precio Final]]*10%</f>
        <v>2.5</v>
      </c>
      <c r="N215" s="42">
        <v>159</v>
      </c>
      <c r="O215" s="42">
        <v>18</v>
      </c>
      <c r="P215" s="42">
        <v>8.8333333333333339</v>
      </c>
      <c r="Q215" s="110">
        <v>295</v>
      </c>
      <c r="R215" s="42">
        <v>8</v>
      </c>
      <c r="S215" s="177">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5">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2442</v>
      </c>
      <c r="F216" s="83" t="s">
        <v>692</v>
      </c>
      <c r="G216" s="83" t="s">
        <v>164</v>
      </c>
      <c r="H216" s="171">
        <f>INVENTARIO[[#This Row],[Precio Final]]</f>
        <v>25</v>
      </c>
      <c r="I216" s="192">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6">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2442</v>
      </c>
      <c r="F217" s="78" t="s">
        <v>697</v>
      </c>
      <c r="G217" s="78" t="s">
        <v>164</v>
      </c>
      <c r="H217" s="171">
        <f>INVENTARIO[[#This Row],[Precio Final]]</f>
        <v>25</v>
      </c>
      <c r="I217" s="193">
        <f t="shared" si="12"/>
        <v>24.732500000000002</v>
      </c>
      <c r="J217" s="78">
        <v>1</v>
      </c>
      <c r="K217" s="112">
        <f>SUMIFS(VENTAS[Cantidad],VENTAS[Código del producto Vendido],INVENTARIO[[#This Row],[Code]])</f>
        <v>0</v>
      </c>
      <c r="L217" s="120">
        <f>INVENTARIO[[#This Row],[Entradas]]-INVENTARIO[[#This Row],[Salidas]]</f>
        <v>1</v>
      </c>
      <c r="M217" s="171">
        <f>INVENTARIO[[#This Row],[Precio Final]]*10%</f>
        <v>2.5</v>
      </c>
      <c r="N217" s="42">
        <v>249.99</v>
      </c>
      <c r="O217" s="42">
        <v>18</v>
      </c>
      <c r="P217" s="42">
        <v>13.888333333333334</v>
      </c>
      <c r="Q217" s="110">
        <v>325</v>
      </c>
      <c r="R217" s="42">
        <v>8</v>
      </c>
      <c r="S217" s="177">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5">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2661</v>
      </c>
      <c r="E218" s="83" t="s">
        <v>2443</v>
      </c>
      <c r="F218" s="83" t="s">
        <v>793</v>
      </c>
      <c r="G218" s="83" t="s">
        <v>164</v>
      </c>
      <c r="H218" s="171">
        <f>INVENTARIO[[#This Row],[Precio Final]]</f>
        <v>28</v>
      </c>
      <c r="I218" s="192">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6">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2443</v>
      </c>
      <c r="F219" s="78" t="s">
        <v>699</v>
      </c>
      <c r="G219" s="78" t="s">
        <v>164</v>
      </c>
      <c r="H219" s="171">
        <f>INVENTARIO[[#This Row],[Precio Final]]</f>
        <v>28</v>
      </c>
      <c r="I219" s="193">
        <f t="shared" si="12"/>
        <v>25.340833333333332</v>
      </c>
      <c r="J219" s="78">
        <v>1</v>
      </c>
      <c r="K219" s="112">
        <f>SUMIFS(VENTAS[Cantidad],VENTAS[Código del producto Vendido],INVENTARIO[[#This Row],[Code]])</f>
        <v>0</v>
      </c>
      <c r="L219" s="120">
        <f>INVENTARIO[[#This Row],[Entradas]]-INVENTARIO[[#This Row],[Salidas]]</f>
        <v>1</v>
      </c>
      <c r="M219" s="171">
        <f>INVENTARIO[[#This Row],[Precio Final]]*10%</f>
        <v>2.8000000000000003</v>
      </c>
      <c r="N219" s="42">
        <v>239.29</v>
      </c>
      <c r="O219" s="42">
        <v>18</v>
      </c>
      <c r="P219" s="42">
        <v>13.293888888888889</v>
      </c>
      <c r="Q219" s="110">
        <v>450</v>
      </c>
      <c r="R219" s="42">
        <v>8</v>
      </c>
      <c r="S219" s="177">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5">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192">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6">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1">
        <f>INVENTARIO[[#This Row],[Precio Final]]</f>
        <v>20</v>
      </c>
      <c r="I221" s="193">
        <f t="shared" si="12"/>
        <v>16.501666666666665</v>
      </c>
      <c r="J221" s="78">
        <v>1</v>
      </c>
      <c r="K221" s="112">
        <f>SUMIFS(VENTAS[Cantidad],VENTAS[Código del producto Vendido],INVENTARIO[[#This Row],[Code]])</f>
        <v>1</v>
      </c>
      <c r="L221" s="120">
        <f>INVENTARIO[[#This Row],[Entradas]]-INVENTARIO[[#This Row],[Salidas]]</f>
        <v>0</v>
      </c>
      <c r="M221" s="171">
        <f>INVENTARIO[[#This Row],[Precio Final]]*10%</f>
        <v>2</v>
      </c>
      <c r="N221" s="42">
        <v>198.02</v>
      </c>
      <c r="O221" s="42">
        <v>18</v>
      </c>
      <c r="P221" s="42">
        <v>11.001111111111111</v>
      </c>
      <c r="Q221" s="110"/>
      <c r="R221" s="42"/>
      <c r="S221" s="177">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5">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2444</v>
      </c>
      <c r="F222" s="83" t="s">
        <v>692</v>
      </c>
      <c r="G222" s="83" t="s">
        <v>164</v>
      </c>
      <c r="H222" s="171">
        <f>INVENTARIO[[#This Row],[Precio Final]]</f>
        <v>18</v>
      </c>
      <c r="I222" s="192">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6">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2366</v>
      </c>
      <c r="G223" s="78" t="s">
        <v>164</v>
      </c>
      <c r="H223" s="171">
        <f>INVENTARIO[[#This Row],[Precio Final]]</f>
        <v>15</v>
      </c>
      <c r="I223" s="193">
        <f t="shared" si="12"/>
        <v>9.5066666666666659</v>
      </c>
      <c r="J223" s="78">
        <v>2</v>
      </c>
      <c r="K223" s="112">
        <f>SUMIFS(VENTAS[Cantidad],VENTAS[Código del producto Vendido],INVENTARIO[[#This Row],[Code]])</f>
        <v>2</v>
      </c>
      <c r="L223" s="120">
        <f>INVENTARIO[[#This Row],[Entradas]]-INVENTARIO[[#This Row],[Salidas]]</f>
        <v>0</v>
      </c>
      <c r="M223" s="171">
        <f>INVENTARIO[[#This Row],[Precio Final]]*10%</f>
        <v>1.5</v>
      </c>
      <c r="N223" s="42">
        <v>85.28</v>
      </c>
      <c r="O223" s="42">
        <v>18</v>
      </c>
      <c r="P223" s="42">
        <v>4.7377777777777776</v>
      </c>
      <c r="Q223" s="110">
        <v>200</v>
      </c>
      <c r="R223" s="42">
        <v>8</v>
      </c>
      <c r="S223" s="177">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5">
        <f>INVENTARIO[[#This Row],[Ganancia Unitaria]]*INVENTARIO[[#This Row],[Salidas]]</f>
        <v>17.324444444444445</v>
      </c>
      <c r="Y223" s="42"/>
      <c r="Z223" s="20"/>
      <c r="AA223" s="20">
        <f>INVENTARIO[[#This Row],[Costo total]]*INVENTARIO[[#This Row],[Entradas]]</f>
        <v>12.675555555555555</v>
      </c>
      <c r="AB223" s="172">
        <f>INVENTARIO[[#This Row],[Stock Actual]]*INVENTARIO[[#This Row],[Costo total]]</f>
        <v>0</v>
      </c>
    </row>
    <row r="224" spans="1:28" ht="55" customHeight="1" x14ac:dyDescent="0.15">
      <c r="A224" s="43" t="s">
        <v>1498</v>
      </c>
      <c r="B224" s="169"/>
      <c r="C224" s="170" t="s">
        <v>12</v>
      </c>
      <c r="D224" s="83" t="s">
        <v>415</v>
      </c>
      <c r="E224" s="83" t="s">
        <v>909</v>
      </c>
      <c r="F224" s="83" t="s">
        <v>695</v>
      </c>
      <c r="G224" s="83" t="s">
        <v>164</v>
      </c>
      <c r="H224" s="171">
        <f>INVENTARIO[[#This Row],[Precio Final]]</f>
        <v>15</v>
      </c>
      <c r="I224" s="192">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6">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2813</v>
      </c>
      <c r="E225" s="78" t="s">
        <v>909</v>
      </c>
      <c r="F225" s="78" t="s">
        <v>697</v>
      </c>
      <c r="G225" s="78" t="s">
        <v>164</v>
      </c>
      <c r="H225" s="171">
        <f>INVENTARIO[[#This Row],[Precio Final]]</f>
        <v>15</v>
      </c>
      <c r="I225" s="193">
        <f t="shared" si="12"/>
        <v>13.180833333333334</v>
      </c>
      <c r="J225" s="78">
        <v>2</v>
      </c>
      <c r="K225" s="112">
        <f>SUMIFS(VENTAS[Cantidad],VENTAS[Código del producto Vendido],INVENTARIO[[#This Row],[Code]])</f>
        <v>1</v>
      </c>
      <c r="L225" s="120">
        <f>INVENTARIO[[#This Row],[Entradas]]-INVENTARIO[[#This Row],[Salidas]]</f>
        <v>1</v>
      </c>
      <c r="M225" s="171">
        <f>INVENTARIO[[#This Row],[Precio Final]]*10%</f>
        <v>1.5</v>
      </c>
      <c r="N225" s="42">
        <v>129.37</v>
      </c>
      <c r="O225" s="42">
        <v>18</v>
      </c>
      <c r="P225" s="42">
        <v>7.1872222222222222</v>
      </c>
      <c r="Q225" s="110">
        <v>200</v>
      </c>
      <c r="R225" s="42">
        <v>8</v>
      </c>
      <c r="S225" s="177">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5">
        <f>INVENTARIO[[#This Row],[Ganancia Unitaria]]*INVENTARIO[[#This Row],[Salidas]]</f>
        <v>6.2127777777777773</v>
      </c>
      <c r="Y225" s="42"/>
      <c r="Z225" s="20"/>
      <c r="AA225" s="20">
        <f>INVENTARIO[[#This Row],[Costo total]]*INVENTARIO[[#This Row],[Entradas]]</f>
        <v>17.574444444444445</v>
      </c>
      <c r="AB225" s="172">
        <f>INVENTARIO[[#This Row],[Stock Actual]]*INVENTARIO[[#This Row],[Costo total]]</f>
        <v>8.7872222222222227</v>
      </c>
    </row>
    <row r="226" spans="1:28" ht="55" customHeight="1" x14ac:dyDescent="0.15">
      <c r="A226" s="43" t="s">
        <v>1500</v>
      </c>
      <c r="B226" s="169"/>
      <c r="C226" s="170" t="s">
        <v>12</v>
      </c>
      <c r="D226" s="83" t="s">
        <v>192</v>
      </c>
      <c r="E226" s="83" t="s">
        <v>794</v>
      </c>
      <c r="F226" s="83" t="s">
        <v>2366</v>
      </c>
      <c r="G226" s="83" t="s">
        <v>164</v>
      </c>
      <c r="H226" s="171">
        <f>INVENTARIO[[#This Row],[Precio Final]]</f>
        <v>15</v>
      </c>
      <c r="I226" s="192">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6">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2867</v>
      </c>
      <c r="E227" s="78" t="s">
        <v>2445</v>
      </c>
      <c r="F227" s="78" t="s">
        <v>2366</v>
      </c>
      <c r="G227" s="78" t="s">
        <v>164</v>
      </c>
      <c r="H227" s="171">
        <f>INVENTARIO[[#This Row],[Precio Final]]</f>
        <v>15</v>
      </c>
      <c r="I227" s="193">
        <f t="shared" si="12"/>
        <v>13.416666666666668</v>
      </c>
      <c r="J227" s="78">
        <v>2</v>
      </c>
      <c r="K227" s="112">
        <f>SUMIFS(VENTAS[Cantidad],VENTAS[Código del producto Vendido],INVENTARIO[[#This Row],[Code]])</f>
        <v>1</v>
      </c>
      <c r="L227" s="120">
        <f>INVENTARIO[[#This Row],[Entradas]]-INVENTARIO[[#This Row],[Salidas]]</f>
        <v>1</v>
      </c>
      <c r="M227" s="171">
        <f>INVENTARIO[[#This Row],[Precio Final]]*10%</f>
        <v>1.5</v>
      </c>
      <c r="N227" s="42">
        <v>117.8</v>
      </c>
      <c r="O227" s="42">
        <v>18</v>
      </c>
      <c r="P227" s="42">
        <v>6.5444444444444443</v>
      </c>
      <c r="Q227" s="110">
        <v>300</v>
      </c>
      <c r="R227" s="42">
        <v>8</v>
      </c>
      <c r="S227" s="177">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5">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2366</v>
      </c>
      <c r="G228" s="83" t="s">
        <v>164</v>
      </c>
      <c r="H228" s="171">
        <f>INVENTARIO[[#This Row],[Precio Final]]</f>
        <v>10</v>
      </c>
      <c r="I228" s="192">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6">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2813</v>
      </c>
      <c r="E229" s="78" t="s">
        <v>2446</v>
      </c>
      <c r="F229" s="78" t="s">
        <v>697</v>
      </c>
      <c r="G229" s="78" t="s">
        <v>164</v>
      </c>
      <c r="H229" s="171">
        <f>INVENTARIO[[#This Row],[Precio Final]]</f>
        <v>22</v>
      </c>
      <c r="I229" s="193">
        <f t="shared" si="12"/>
        <v>18.720833333333331</v>
      </c>
      <c r="J229" s="78">
        <v>2</v>
      </c>
      <c r="K229" s="112">
        <f>SUMIFS(VENTAS[Cantidad],VENTAS[Código del producto Vendido],INVENTARIO[[#This Row],[Code]])</f>
        <v>0</v>
      </c>
      <c r="L229" s="120">
        <f>INVENTARIO[[#This Row],[Entradas]]-INVENTARIO[[#This Row],[Salidas]]</f>
        <v>2</v>
      </c>
      <c r="M229" s="171">
        <f>INVENTARIO[[#This Row],[Precio Final]]*10%</f>
        <v>2.2000000000000002</v>
      </c>
      <c r="N229" s="42">
        <v>195.85</v>
      </c>
      <c r="O229" s="42">
        <v>18</v>
      </c>
      <c r="P229" s="42">
        <v>10.880555555555555</v>
      </c>
      <c r="Q229" s="110">
        <v>200</v>
      </c>
      <c r="R229" s="42">
        <v>8</v>
      </c>
      <c r="S229" s="177">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5">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192">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6">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2813</v>
      </c>
      <c r="E231" s="78" t="s">
        <v>909</v>
      </c>
      <c r="F231" s="78" t="s">
        <v>692</v>
      </c>
      <c r="G231" s="78" t="s">
        <v>164</v>
      </c>
      <c r="H231" s="171">
        <f>INVENTARIO[[#This Row],[Precio Final]]</f>
        <v>15</v>
      </c>
      <c r="I231" s="193">
        <v>12</v>
      </c>
      <c r="J231" s="78">
        <v>2</v>
      </c>
      <c r="K231" s="112">
        <f>SUMIFS(VENTAS[Cantidad],VENTAS[Código del producto Vendido],INVENTARIO[[#This Row],[Code]])</f>
        <v>0</v>
      </c>
      <c r="L231" s="120">
        <f>INVENTARIO[[#This Row],[Entradas]]-INVENTARIO[[#This Row],[Salidas]]</f>
        <v>2</v>
      </c>
      <c r="M231" s="171">
        <f>INVENTARIO[[#This Row],[Precio Final]]*10%</f>
        <v>1.5</v>
      </c>
      <c r="N231" s="42">
        <v>129.37</v>
      </c>
      <c r="O231" s="42">
        <v>18</v>
      </c>
      <c r="P231" s="42">
        <v>7.1872222222222222</v>
      </c>
      <c r="Q231" s="110">
        <v>200</v>
      </c>
      <c r="R231" s="42">
        <v>8</v>
      </c>
      <c r="S231" s="177">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5">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2661</v>
      </c>
      <c r="E232" s="83" t="s">
        <v>2439</v>
      </c>
      <c r="F232" s="83" t="s">
        <v>693</v>
      </c>
      <c r="G232" s="83" t="s">
        <v>164</v>
      </c>
      <c r="H232" s="171">
        <f>INVENTARIO[[#This Row],[Precio Final]]</f>
        <v>20</v>
      </c>
      <c r="I232" s="192">
        <f t="shared" si="12"/>
        <v>15.284166666666668</v>
      </c>
      <c r="J232" s="83">
        <v>2</v>
      </c>
      <c r="K232" s="112">
        <f>SUMIFS(VENTAS[Cantidad],VENTAS[Código del producto Vendido],INVENTARIO[[#This Row],[Code]])</f>
        <v>2</v>
      </c>
      <c r="L232" s="121">
        <f>INVENTARIO[[#This Row],[Entradas]]-INVENTARIO[[#This Row],[Salidas]]</f>
        <v>0</v>
      </c>
      <c r="M232" s="171">
        <f>INVENTARIO[[#This Row],[Precio Final]]*10%</f>
        <v>2</v>
      </c>
      <c r="N232" s="43">
        <v>140.21</v>
      </c>
      <c r="O232" s="43">
        <v>18</v>
      </c>
      <c r="P232" s="43">
        <v>7.7894444444444453</v>
      </c>
      <c r="Q232" s="112">
        <v>300</v>
      </c>
      <c r="R232" s="43">
        <v>8</v>
      </c>
      <c r="S232" s="176">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19.621111111111109</v>
      </c>
      <c r="Y232" s="43"/>
      <c r="Z232" s="43"/>
      <c r="AA232" s="43">
        <f>INVENTARIO[[#This Row],[Costo total]]*INVENTARIO[[#This Row],[Entradas]]</f>
        <v>20.378888888888891</v>
      </c>
      <c r="AB232" s="172">
        <f>INVENTARIO[[#This Row],[Stock Actual]]*INVENTARIO[[#This Row],[Costo total]]</f>
        <v>0</v>
      </c>
    </row>
    <row r="233" spans="1:28" ht="55" customHeight="1" x14ac:dyDescent="0.15">
      <c r="A233" s="42" t="s">
        <v>1504</v>
      </c>
      <c r="B233" s="173"/>
      <c r="C233" s="174" t="s">
        <v>12</v>
      </c>
      <c r="D233" s="78" t="s">
        <v>50</v>
      </c>
      <c r="E233" s="78" t="s">
        <v>2439</v>
      </c>
      <c r="F233" s="78" t="s">
        <v>695</v>
      </c>
      <c r="G233" s="78" t="s">
        <v>164</v>
      </c>
      <c r="H233" s="171">
        <f>INVENTARIO[[#This Row],[Precio Final]]</f>
        <v>20</v>
      </c>
      <c r="I233" s="193">
        <f t="shared" si="12"/>
        <v>14.684166666666668</v>
      </c>
      <c r="J233" s="78">
        <v>1</v>
      </c>
      <c r="K233" s="112">
        <f>SUMIFS(VENTAS[Cantidad],VENTAS[Código del producto Vendido],INVENTARIO[[#This Row],[Code]])</f>
        <v>0</v>
      </c>
      <c r="L233" s="120">
        <f>INVENTARIO[[#This Row],[Entradas]]-INVENTARIO[[#This Row],[Salidas]]</f>
        <v>1</v>
      </c>
      <c r="M233" s="171">
        <f>INVENTARIO[[#This Row],[Precio Final]]*10%</f>
        <v>2</v>
      </c>
      <c r="N233" s="42">
        <v>140.21</v>
      </c>
      <c r="O233" s="42">
        <v>18</v>
      </c>
      <c r="P233" s="42">
        <v>7.7894444444444453</v>
      </c>
      <c r="Q233" s="110">
        <v>250</v>
      </c>
      <c r="R233" s="42">
        <v>8</v>
      </c>
      <c r="S233" s="177">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5">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192">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6">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1">
        <f>INVENTARIO[[#This Row],[Precio Final]]</f>
        <v>25</v>
      </c>
      <c r="I235" s="193">
        <f t="shared" si="14"/>
        <v>24.833333333333336</v>
      </c>
      <c r="J235" s="78">
        <v>2</v>
      </c>
      <c r="K235" s="112">
        <f>SUMIFS(VENTAS[Cantidad],VENTAS[Código del producto Vendido],INVENTARIO[[#This Row],[Code]])</f>
        <v>2</v>
      </c>
      <c r="L235" s="120">
        <f>INVENTARIO[[#This Row],[Entradas]]-INVENTARIO[[#This Row],[Salidas]]</f>
        <v>0</v>
      </c>
      <c r="M235" s="171">
        <f>INVENTARIO[[#This Row],[Precio Final]]*10%</f>
        <v>2.5</v>
      </c>
      <c r="N235" s="42">
        <v>254.8</v>
      </c>
      <c r="O235" s="42">
        <v>18</v>
      </c>
      <c r="P235" s="42">
        <v>14.155555555555557</v>
      </c>
      <c r="Q235" s="110">
        <v>300</v>
      </c>
      <c r="R235" s="42">
        <v>8</v>
      </c>
      <c r="S235" s="177">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5">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2662</v>
      </c>
      <c r="E236" s="83" t="s">
        <v>911</v>
      </c>
      <c r="F236" s="83" t="s">
        <v>698</v>
      </c>
      <c r="G236" s="83" t="s">
        <v>164</v>
      </c>
      <c r="H236" s="171">
        <f>INVENTARIO[[#This Row],[Precio Final]]</f>
        <v>21</v>
      </c>
      <c r="I236" s="192">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6">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1">
        <f>INVENTARIO[[#This Row],[Precio Final]]</f>
        <v>25</v>
      </c>
      <c r="I237" s="193">
        <f t="shared" si="14"/>
        <v>24.066666666666666</v>
      </c>
      <c r="J237" s="78">
        <v>2</v>
      </c>
      <c r="K237" s="112">
        <f>SUMIFS(VENTAS[Cantidad],VENTAS[Código del producto Vendido],INVENTARIO[[#This Row],[Code]])</f>
        <v>2</v>
      </c>
      <c r="L237" s="120">
        <f>INVENTARIO[[#This Row],[Entradas]]-INVENTARIO[[#This Row],[Salidas]]</f>
        <v>0</v>
      </c>
      <c r="M237" s="171">
        <f>INVENTARIO[[#This Row],[Precio Final]]*10%</f>
        <v>2.5</v>
      </c>
      <c r="N237" s="42">
        <v>260</v>
      </c>
      <c r="O237" s="42">
        <v>18</v>
      </c>
      <c r="P237" s="42">
        <v>14.444444444444445</v>
      </c>
      <c r="Q237" s="110">
        <v>200</v>
      </c>
      <c r="R237" s="42">
        <v>8</v>
      </c>
      <c r="S237" s="177">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5">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2813</v>
      </c>
      <c r="E238" s="83" t="s">
        <v>2447</v>
      </c>
      <c r="F238" s="83" t="s">
        <v>695</v>
      </c>
      <c r="G238" s="83" t="s">
        <v>164</v>
      </c>
      <c r="H238" s="171">
        <f>INVENTARIO[[#This Row],[Precio Final]]</f>
        <v>25</v>
      </c>
      <c r="I238" s="192">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6">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1">
        <f>INVENTARIO[[#This Row],[Precio Final]]</f>
        <v>5</v>
      </c>
      <c r="I239" s="193">
        <f t="shared" si="14"/>
        <v>4.0791666666666666</v>
      </c>
      <c r="J239" s="78">
        <v>1</v>
      </c>
      <c r="K239" s="112">
        <f>SUMIFS(VENTAS[Cantidad],VENTAS[Código del producto Vendido],INVENTARIO[[#This Row],[Code]])</f>
        <v>0</v>
      </c>
      <c r="L239" s="120">
        <v>0</v>
      </c>
      <c r="M239" s="171">
        <f>INVENTARIO[[#This Row],[Precio Final]]*10%</f>
        <v>0.5</v>
      </c>
      <c r="N239" s="42">
        <v>46.07</v>
      </c>
      <c r="O239" s="42">
        <v>18</v>
      </c>
      <c r="P239" s="42">
        <v>2.5594444444444444</v>
      </c>
      <c r="Q239" s="110">
        <v>20</v>
      </c>
      <c r="R239" s="42">
        <v>8</v>
      </c>
      <c r="S239" s="177">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5">
        <f>INVENTARIO[[#This Row],[Ganancia Unitaria]]*INVENTARIO[[#This Row],[Salidas]]</f>
        <v>0</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192">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6">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1">
        <f>INVENTARIO[[#This Row],[Precio Final]]</f>
        <v>2</v>
      </c>
      <c r="I241" s="193">
        <f t="shared" si="16"/>
        <v>1.2666666666666666</v>
      </c>
      <c r="J241" s="78">
        <v>10</v>
      </c>
      <c r="K241" s="112">
        <f>SUMIFS(VENTAS[Cantidad],VENTAS[Código del producto Vendido],INVENTARIO[[#This Row],[Code]])</f>
        <v>10</v>
      </c>
      <c r="L241" s="120">
        <f>INVENTARIO[[#This Row],[Entradas]]-INVENTARIO[[#This Row],[Salidas]]</f>
        <v>0</v>
      </c>
      <c r="M241" s="171">
        <f>INVENTARIO[[#This Row],[Precio Final]]*10%</f>
        <v>0.2</v>
      </c>
      <c r="N241" s="42">
        <v>8</v>
      </c>
      <c r="O241" s="42">
        <v>18</v>
      </c>
      <c r="P241" s="42">
        <v>0.44444444444444442</v>
      </c>
      <c r="Q241" s="110">
        <v>50</v>
      </c>
      <c r="R241" s="42">
        <v>8</v>
      </c>
      <c r="S241" s="177">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5">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192">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6">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2855</v>
      </c>
      <c r="E243" s="78" t="s">
        <v>2448</v>
      </c>
      <c r="F243" s="78" t="s">
        <v>2324</v>
      </c>
      <c r="G243" s="78" t="s">
        <v>164</v>
      </c>
      <c r="H243" s="171">
        <f>INVENTARIO[[#This Row],[Precio Final]]</f>
        <v>1</v>
      </c>
      <c r="I243" s="193">
        <f t="shared" si="16"/>
        <v>0.36208333333333331</v>
      </c>
      <c r="J243" s="78">
        <v>8</v>
      </c>
      <c r="K243" s="112">
        <f>SUMIFS(VENTAS[Cantidad],VENTAS[Código del producto Vendido],INVENTARIO[[#This Row],[Code]])</f>
        <v>3</v>
      </c>
      <c r="L243" s="120">
        <f>INVENTARIO[[#This Row],[Entradas]]-INVENTARIO[[#This Row],[Salidas]]</f>
        <v>5</v>
      </c>
      <c r="M243" s="171">
        <f>INVENTARIO[[#This Row],[Precio Final]]*10%</f>
        <v>0.1</v>
      </c>
      <c r="N243" s="42">
        <v>2.5000000000000001E-2</v>
      </c>
      <c r="O243" s="42">
        <v>18</v>
      </c>
      <c r="P243" s="42">
        <v>1.3888888888888889E-3</v>
      </c>
      <c r="Q243" s="110">
        <v>30</v>
      </c>
      <c r="R243" s="42">
        <v>8</v>
      </c>
      <c r="S243" s="177">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5">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78" t="s">
        <v>2855</v>
      </c>
      <c r="E244" s="83" t="s">
        <v>2449</v>
      </c>
      <c r="F244" s="83" t="s">
        <v>2324</v>
      </c>
      <c r="G244" s="83" t="s">
        <v>164</v>
      </c>
      <c r="H244" s="171">
        <f>INVENTARIO[[#This Row],[Precio Final]]</f>
        <v>30</v>
      </c>
      <c r="I244" s="192">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6">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2855</v>
      </c>
      <c r="E245" s="78" t="s">
        <v>916</v>
      </c>
      <c r="F245" s="78" t="s">
        <v>2324</v>
      </c>
      <c r="G245" s="78" t="s">
        <v>164</v>
      </c>
      <c r="H245" s="171">
        <f>INVENTARIO[[#This Row],[Precio Final]]</f>
        <v>1</v>
      </c>
      <c r="I245" s="193">
        <f t="shared" si="16"/>
        <v>0.65416666666666667</v>
      </c>
      <c r="J245" s="78">
        <v>7</v>
      </c>
      <c r="K245" s="112">
        <f>SUMIFS(VENTAS[Cantidad],VENTAS[Código del producto Vendido],INVENTARIO[[#This Row],[Code]])</f>
        <v>4</v>
      </c>
      <c r="L245" s="120">
        <f>INVENTARIO[[#This Row],[Entradas]]-INVENTARIO[[#This Row],[Salidas]]</f>
        <v>3</v>
      </c>
      <c r="M245" s="171">
        <f>INVENTARIO[[#This Row],[Precio Final]]*10%</f>
        <v>0.1</v>
      </c>
      <c r="N245" s="42">
        <v>0.65</v>
      </c>
      <c r="O245" s="42">
        <v>18</v>
      </c>
      <c r="P245" s="42">
        <v>3.6111111111111115E-2</v>
      </c>
      <c r="Q245" s="110">
        <v>50</v>
      </c>
      <c r="R245" s="42">
        <v>8</v>
      </c>
      <c r="S245" s="177">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5">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78" t="s">
        <v>2819</v>
      </c>
      <c r="E246" s="83" t="s">
        <v>176</v>
      </c>
      <c r="F246" s="83"/>
      <c r="G246" s="83" t="s">
        <v>164</v>
      </c>
      <c r="H246" s="171">
        <f>INVENTARIO[[#This Row],[Precio Final]]</f>
        <v>1</v>
      </c>
      <c r="I246" s="192">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6">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2450</v>
      </c>
      <c r="F247" s="78" t="s">
        <v>692</v>
      </c>
      <c r="G247" s="78" t="s">
        <v>164</v>
      </c>
      <c r="H247" s="171">
        <f>INVENTARIO[[#This Row],[Precio Final]]</f>
        <v>18</v>
      </c>
      <c r="I247" s="193">
        <f t="shared" si="18"/>
        <v>22.06666666666667</v>
      </c>
      <c r="J247" s="78">
        <v>1</v>
      </c>
      <c r="K247" s="112">
        <f>SUMIFS(VENTAS[Cantidad],VENTAS[Código del producto Vendido],INVENTARIO[[#This Row],[Code]])</f>
        <v>0</v>
      </c>
      <c r="L247" s="120">
        <f>INVENTARIO[[#This Row],[Entradas]]-INVENTARIO[[#This Row],[Salidas]]</f>
        <v>1</v>
      </c>
      <c r="M247" s="171">
        <f>INVENTARIO[[#This Row],[Precio Final]]*10%</f>
        <v>1.8</v>
      </c>
      <c r="N247" s="42">
        <v>228.8</v>
      </c>
      <c r="O247" s="42">
        <v>18</v>
      </c>
      <c r="P247" s="42">
        <v>12.711111111111112</v>
      </c>
      <c r="Q247" s="110">
        <v>250</v>
      </c>
      <c r="R247" s="42">
        <v>8</v>
      </c>
      <c r="S247" s="177">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5">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192">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6">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1">
        <f>INVENTARIO[[#This Row],[Precio Final]]</f>
        <v>38</v>
      </c>
      <c r="I249" s="193">
        <f t="shared" si="18"/>
        <v>41.883333333333333</v>
      </c>
      <c r="J249" s="78">
        <v>1</v>
      </c>
      <c r="K249" s="112">
        <f>SUMIFS(VENTAS[Cantidad],VENTAS[Código del producto Vendido],INVENTARIO[[#This Row],[Code]])</f>
        <v>1</v>
      </c>
      <c r="L249" s="120">
        <f>INVENTARIO[[#This Row],[Entradas]]-INVENTARIO[[#This Row],[Salidas]]</f>
        <v>0</v>
      </c>
      <c r="M249" s="171">
        <f>INVENTARIO[[#This Row],[Precio Final]]*10%</f>
        <v>3.8000000000000003</v>
      </c>
      <c r="N249" s="42">
        <v>452.2</v>
      </c>
      <c r="O249" s="42">
        <v>18</v>
      </c>
      <c r="P249" s="42">
        <v>25.12222222222222</v>
      </c>
      <c r="Q249" s="110">
        <v>350</v>
      </c>
      <c r="R249" s="42">
        <v>8</v>
      </c>
      <c r="S249" s="177">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5">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2327</v>
      </c>
      <c r="E250" s="83" t="s">
        <v>178</v>
      </c>
      <c r="F250" s="83" t="s">
        <v>695</v>
      </c>
      <c r="G250" s="83" t="s">
        <v>164</v>
      </c>
      <c r="H250" s="171">
        <f>INVENTARIO[[#This Row],[Precio Final]]</f>
        <v>20</v>
      </c>
      <c r="I250" s="192">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6">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2819</v>
      </c>
      <c r="E251" s="78" t="s">
        <v>1253</v>
      </c>
      <c r="F251" s="78" t="s">
        <v>695</v>
      </c>
      <c r="G251" s="78" t="s">
        <v>164</v>
      </c>
      <c r="H251" s="171">
        <f>INVENTARIO[[#This Row],[Precio Final]]</f>
        <v>15</v>
      </c>
      <c r="I251" s="193">
        <f t="shared" si="18"/>
        <v>15.606666666666666</v>
      </c>
      <c r="J251" s="78">
        <v>1</v>
      </c>
      <c r="K251" s="112">
        <f>SUMIFS(VENTAS[Cantidad],VENTAS[Código del producto Vendido],INVENTARIO[[#This Row],[Code]])</f>
        <v>1</v>
      </c>
      <c r="L251" s="120">
        <f>INVENTARIO[[#This Row],[Entradas]]-INVENTARIO[[#This Row],[Salidas]]</f>
        <v>0</v>
      </c>
      <c r="M251" s="171">
        <f>INVENTARIO[[#This Row],[Precio Final]]*10%</f>
        <v>1.5</v>
      </c>
      <c r="N251" s="42">
        <v>170</v>
      </c>
      <c r="O251" s="42">
        <v>18</v>
      </c>
      <c r="P251" s="42">
        <v>9.4444444444444446</v>
      </c>
      <c r="Q251" s="110">
        <v>120</v>
      </c>
      <c r="R251" s="42">
        <v>8</v>
      </c>
      <c r="S251" s="177">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5">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192">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6">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2327</v>
      </c>
      <c r="E253" s="78" t="s">
        <v>917</v>
      </c>
      <c r="F253" s="78" t="s">
        <v>692</v>
      </c>
      <c r="G253" s="78" t="s">
        <v>164</v>
      </c>
      <c r="H253" s="171">
        <f>INVENTARIO[[#This Row],[Precio Final]]</f>
        <v>13</v>
      </c>
      <c r="I253" s="193">
        <f t="shared" si="20"/>
        <v>12.264166666666668</v>
      </c>
      <c r="J253" s="78">
        <v>1</v>
      </c>
      <c r="K253" s="112">
        <f>SUMIFS(VENTAS[Cantidad],VENTAS[Código del producto Vendido],INVENTARIO[[#This Row],[Code]])</f>
        <v>1</v>
      </c>
      <c r="L253" s="120">
        <f>INVENTARIO[[#This Row],[Entradas]]-INVENTARIO[[#This Row],[Salidas]]</f>
        <v>0</v>
      </c>
      <c r="M253" s="171">
        <f>INVENTARIO[[#This Row],[Precio Final]]*10%</f>
        <v>1.3</v>
      </c>
      <c r="N253" s="42">
        <v>132.77000000000001</v>
      </c>
      <c r="O253" s="42">
        <v>18</v>
      </c>
      <c r="P253" s="42">
        <v>7.3761111111111113</v>
      </c>
      <c r="Q253" s="110">
        <v>100</v>
      </c>
      <c r="R253" s="42">
        <v>8</v>
      </c>
      <c r="S253" s="177">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5">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192">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6">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2327</v>
      </c>
      <c r="E255" s="78" t="s">
        <v>179</v>
      </c>
      <c r="F255" s="78" t="s">
        <v>692</v>
      </c>
      <c r="G255" s="78" t="s">
        <v>164</v>
      </c>
      <c r="H255" s="171">
        <f>INVENTARIO[[#This Row],[Precio Final]]</f>
        <v>15</v>
      </c>
      <c r="I255" s="193">
        <f t="shared" si="20"/>
        <v>14.83416666666667</v>
      </c>
      <c r="J255" s="78">
        <v>1</v>
      </c>
      <c r="K255" s="112">
        <f>SUMIFS(VENTAS[Cantidad],VENTAS[Código del producto Vendido],INVENTARIO[[#This Row],[Code]])</f>
        <v>1</v>
      </c>
      <c r="L255" s="120">
        <f>INVENTARIO[[#This Row],[Entradas]]-INVENTARIO[[#This Row],[Salidas]]</f>
        <v>0</v>
      </c>
      <c r="M255" s="171">
        <f>INVENTARIO[[#This Row],[Precio Final]]*10%</f>
        <v>1.5</v>
      </c>
      <c r="N255" s="42">
        <v>163.61000000000001</v>
      </c>
      <c r="O255" s="42">
        <v>18</v>
      </c>
      <c r="P255" s="42">
        <v>9.089444444444446</v>
      </c>
      <c r="Q255" s="110">
        <v>100</v>
      </c>
      <c r="R255" s="42">
        <v>8</v>
      </c>
      <c r="S255" s="177">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5">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2812</v>
      </c>
      <c r="E256" s="83" t="s">
        <v>2451</v>
      </c>
      <c r="F256" s="83" t="s">
        <v>714</v>
      </c>
      <c r="G256" s="83" t="s">
        <v>164</v>
      </c>
      <c r="H256" s="171">
        <f>INVENTARIO[[#This Row],[Precio Final]]</f>
        <v>38</v>
      </c>
      <c r="I256" s="192">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6">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2452</v>
      </c>
      <c r="F257" s="78" t="s">
        <v>692</v>
      </c>
      <c r="G257" s="78" t="s">
        <v>164</v>
      </c>
      <c r="H257" s="171">
        <f>INVENTARIO[[#This Row],[Precio Final]]</f>
        <v>55</v>
      </c>
      <c r="I257" s="193">
        <f t="shared" si="20"/>
        <v>54.079166666666666</v>
      </c>
      <c r="J257" s="78">
        <v>1</v>
      </c>
      <c r="K257" s="112">
        <f>SUMIFS(VENTAS[Cantidad],VENTAS[Código del producto Vendido],INVENTARIO[[#This Row],[Code]])</f>
        <v>0</v>
      </c>
      <c r="L257" s="120">
        <f>INVENTARIO[[#This Row],[Entradas]]-INVENTARIO[[#This Row],[Salidas]]</f>
        <v>1</v>
      </c>
      <c r="M257" s="171">
        <f>INVENTARIO[[#This Row],[Precio Final]]*10%</f>
        <v>5.5</v>
      </c>
      <c r="N257" s="42">
        <v>572.63</v>
      </c>
      <c r="O257" s="42">
        <v>18</v>
      </c>
      <c r="P257" s="42">
        <v>31.812777777777779</v>
      </c>
      <c r="Q257" s="110">
        <v>530</v>
      </c>
      <c r="R257" s="42">
        <v>8</v>
      </c>
      <c r="S257" s="177">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5">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2327</v>
      </c>
      <c r="E258" s="83" t="s">
        <v>803</v>
      </c>
      <c r="F258" s="83" t="s">
        <v>692</v>
      </c>
      <c r="G258" s="83" t="s">
        <v>164</v>
      </c>
      <c r="H258" s="171">
        <f>INVENTARIO[[#This Row],[Precio Final]]</f>
        <v>15</v>
      </c>
      <c r="I258" s="192">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6">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1">
        <f>INVENTARIO[[#This Row],[Precio Final]]</f>
        <v>45</v>
      </c>
      <c r="I259" s="193">
        <f t="shared" si="20"/>
        <v>57.857500000000002</v>
      </c>
      <c r="J259" s="78">
        <v>1</v>
      </c>
      <c r="K259" s="112">
        <f>SUMIFS(VENTAS[Cantidad],VENTAS[Código del producto Vendido],INVENTARIO[[#This Row],[Code]])</f>
        <v>1</v>
      </c>
      <c r="L259" s="120">
        <f>INVENTARIO[[#This Row],[Entradas]]-INVENTARIO[[#This Row],[Salidas]]</f>
        <v>0</v>
      </c>
      <c r="M259" s="171">
        <f>INVENTARIO[[#This Row],[Precio Final]]*10%</f>
        <v>4.5</v>
      </c>
      <c r="N259" s="42">
        <v>629.49</v>
      </c>
      <c r="O259" s="42">
        <v>18</v>
      </c>
      <c r="P259" s="42">
        <v>34.971666666666664</v>
      </c>
      <c r="Q259" s="110">
        <v>450</v>
      </c>
      <c r="R259" s="42">
        <v>8</v>
      </c>
      <c r="S259" s="177">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5">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192">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6">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1">
        <f>INVENTARIO[[#This Row],[Precio Final]]</f>
        <v>20</v>
      </c>
      <c r="I261" s="193">
        <f t="shared" ref="I261:I282" si="22">U261</f>
        <v>16.083333333333332</v>
      </c>
      <c r="J261" s="78">
        <v>3</v>
      </c>
      <c r="K261" s="112">
        <f>SUMIFS(VENTAS[Cantidad],VENTAS[Código del producto Vendido],INVENTARIO[[#This Row],[Code]])</f>
        <v>3</v>
      </c>
      <c r="L261" s="120">
        <f>INVENTARIO[[#This Row],[Entradas]]-INVENTARIO[[#This Row],[Salidas]]</f>
        <v>0</v>
      </c>
      <c r="M261" s="171">
        <f>INVENTARIO[[#This Row],[Precio Final]]*10%</f>
        <v>2</v>
      </c>
      <c r="N261" s="42">
        <v>166</v>
      </c>
      <c r="O261" s="42">
        <v>18</v>
      </c>
      <c r="P261" s="42">
        <v>9.2222222222222214</v>
      </c>
      <c r="Q261" s="110">
        <v>150</v>
      </c>
      <c r="R261" s="42">
        <v>10</v>
      </c>
      <c r="S261" s="177">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5">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192">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6">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1">
        <f>INVENTARIO[[#This Row],[Precio Final]]</f>
        <v>20</v>
      </c>
      <c r="I263" s="193">
        <f t="shared" si="22"/>
        <v>16.083333333333332</v>
      </c>
      <c r="J263" s="78">
        <v>3</v>
      </c>
      <c r="K263" s="112">
        <f>SUMIFS(VENTAS[Cantidad],VENTAS[Código del producto Vendido],INVENTARIO[[#This Row],[Code]])</f>
        <v>3</v>
      </c>
      <c r="L263" s="120">
        <f>INVENTARIO[[#This Row],[Entradas]]-INVENTARIO[[#This Row],[Salidas]]</f>
        <v>0</v>
      </c>
      <c r="M263" s="171">
        <f>INVENTARIO[[#This Row],[Precio Final]]*10%</f>
        <v>2</v>
      </c>
      <c r="N263" s="42">
        <v>166</v>
      </c>
      <c r="O263" s="42">
        <v>18</v>
      </c>
      <c r="P263" s="42">
        <v>9.2222222222222214</v>
      </c>
      <c r="Q263" s="110">
        <v>150</v>
      </c>
      <c r="R263" s="42">
        <v>10</v>
      </c>
      <c r="S263" s="177">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5">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192">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6">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1">
        <f>INVENTARIO[[#This Row],[Precio Final]]</f>
        <v>20</v>
      </c>
      <c r="I265" s="193">
        <f t="shared" si="22"/>
        <v>16.083333333333332</v>
      </c>
      <c r="J265" s="78">
        <v>3</v>
      </c>
      <c r="K265" s="112">
        <f>SUMIFS(VENTAS[Cantidad],VENTAS[Código del producto Vendido],INVENTARIO[[#This Row],[Code]])</f>
        <v>3</v>
      </c>
      <c r="L265" s="120">
        <f>INVENTARIO[[#This Row],[Entradas]]-INVENTARIO[[#This Row],[Salidas]]</f>
        <v>0</v>
      </c>
      <c r="M265" s="171">
        <f>INVENTARIO[[#This Row],[Precio Final]]*10%</f>
        <v>2</v>
      </c>
      <c r="N265" s="42">
        <v>166</v>
      </c>
      <c r="O265" s="42">
        <v>18</v>
      </c>
      <c r="P265" s="42">
        <v>9.2222222222222214</v>
      </c>
      <c r="Q265" s="110">
        <v>150</v>
      </c>
      <c r="R265" s="42">
        <v>10</v>
      </c>
      <c r="S265" s="177">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5">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2819</v>
      </c>
      <c r="E266" s="83" t="s">
        <v>222</v>
      </c>
      <c r="F266" s="83" t="s">
        <v>695</v>
      </c>
      <c r="G266" s="83" t="s">
        <v>164</v>
      </c>
      <c r="H266" s="171">
        <f>INVENTARIO[[#This Row],[Precio Final]]</f>
        <v>10</v>
      </c>
      <c r="I266" s="192">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6">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2819</v>
      </c>
      <c r="E267" s="78" t="s">
        <v>223</v>
      </c>
      <c r="F267" s="78" t="s">
        <v>692</v>
      </c>
      <c r="G267" s="78" t="s">
        <v>164</v>
      </c>
      <c r="H267" s="171">
        <f>INVENTARIO[[#This Row],[Precio Final]]</f>
        <v>10</v>
      </c>
      <c r="I267" s="193">
        <f t="shared" si="22"/>
        <v>8.1999999999999993</v>
      </c>
      <c r="J267" s="78">
        <v>3</v>
      </c>
      <c r="K267" s="112">
        <f>SUMIFS(VENTAS[Cantidad],VENTAS[Código del producto Vendido],INVENTARIO[[#This Row],[Code]])</f>
        <v>3</v>
      </c>
      <c r="L267" s="120">
        <f>INVENTARIO[[#This Row],[Entradas]]-INVENTARIO[[#This Row],[Salidas]]</f>
        <v>0</v>
      </c>
      <c r="M267" s="171">
        <f>INVENTARIO[[#This Row],[Precio Final]]*10%</f>
        <v>1</v>
      </c>
      <c r="N267" s="42">
        <v>84</v>
      </c>
      <c r="O267" s="42">
        <v>18</v>
      </c>
      <c r="P267" s="42">
        <v>4.666666666666667</v>
      </c>
      <c r="Q267" s="110">
        <v>100</v>
      </c>
      <c r="R267" s="42">
        <v>8</v>
      </c>
      <c r="S267" s="177">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5">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2819</v>
      </c>
      <c r="E268" s="83" t="s">
        <v>918</v>
      </c>
      <c r="F268" s="83" t="s">
        <v>695</v>
      </c>
      <c r="G268" s="83" t="s">
        <v>164</v>
      </c>
      <c r="H268" s="171">
        <f>INVENTARIO[[#This Row],[Precio Final]]</f>
        <v>10</v>
      </c>
      <c r="I268" s="192">
        <f t="shared" si="22"/>
        <v>7.5400000000000009</v>
      </c>
      <c r="J268" s="83">
        <v>3</v>
      </c>
      <c r="K268" s="112">
        <f>SUMIFS(VENTAS[Cantidad],VENTAS[Código del producto Vendido],INVENTARIO[[#This Row],[Code]])</f>
        <v>2</v>
      </c>
      <c r="L268" s="121">
        <v>0</v>
      </c>
      <c r="M268" s="171">
        <f>INVENTARIO[[#This Row],[Precio Final]]*10%</f>
        <v>1</v>
      </c>
      <c r="N268" s="43">
        <v>84</v>
      </c>
      <c r="O268" s="43">
        <v>18</v>
      </c>
      <c r="P268" s="43">
        <v>4.666666666666667</v>
      </c>
      <c r="Q268" s="112">
        <v>45</v>
      </c>
      <c r="R268" s="43">
        <v>8</v>
      </c>
      <c r="S268" s="176">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9.9466666666666654</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2819</v>
      </c>
      <c r="E269" s="78" t="s">
        <v>853</v>
      </c>
      <c r="F269" s="78" t="s">
        <v>697</v>
      </c>
      <c r="G269" s="78" t="s">
        <v>164</v>
      </c>
      <c r="H269" s="171">
        <f>INVENTARIO[[#This Row],[Precio Final]]</f>
        <v>10</v>
      </c>
      <c r="I269" s="193">
        <f t="shared" si="22"/>
        <v>7.5400000000000009</v>
      </c>
      <c r="J269" s="78">
        <v>3</v>
      </c>
      <c r="K269" s="112">
        <f>SUMIFS(VENTAS[Cantidad],VENTAS[Código del producto Vendido],INVENTARIO[[#This Row],[Code]])</f>
        <v>3</v>
      </c>
      <c r="L269" s="120">
        <f>INVENTARIO[[#This Row],[Entradas]]-INVENTARIO[[#This Row],[Salidas]]</f>
        <v>0</v>
      </c>
      <c r="M269" s="171">
        <f>INVENTARIO[[#This Row],[Precio Final]]*10%</f>
        <v>1</v>
      </c>
      <c r="N269" s="42">
        <v>84</v>
      </c>
      <c r="O269" s="42">
        <v>18</v>
      </c>
      <c r="P269" s="42">
        <v>4.666666666666667</v>
      </c>
      <c r="Q269" s="110">
        <v>45</v>
      </c>
      <c r="R269" s="42">
        <v>8</v>
      </c>
      <c r="S269" s="177">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5">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2819</v>
      </c>
      <c r="E270" s="83" t="s">
        <v>2453</v>
      </c>
      <c r="F270" s="83" t="s">
        <v>2369</v>
      </c>
      <c r="G270" s="83" t="s">
        <v>164</v>
      </c>
      <c r="H270" s="171">
        <f>INVENTARIO[[#This Row],[Precio Final]]</f>
        <v>9</v>
      </c>
      <c r="I270" s="192">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6">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2819</v>
      </c>
      <c r="E271" s="78" t="s">
        <v>2453</v>
      </c>
      <c r="F271" s="78" t="s">
        <v>2370</v>
      </c>
      <c r="G271" s="78" t="s">
        <v>164</v>
      </c>
      <c r="H271" s="171">
        <f>INVENTARIO[[#This Row],[Precio Final]]</f>
        <v>9</v>
      </c>
      <c r="I271" s="193">
        <f t="shared" si="22"/>
        <v>7.79</v>
      </c>
      <c r="J271" s="78">
        <v>3</v>
      </c>
      <c r="K271" s="112">
        <f>SUMIFS(VENTAS[Cantidad],VENTAS[Código del producto Vendido],INVENTARIO[[#This Row],[Code]])</f>
        <v>1</v>
      </c>
      <c r="L271" s="120">
        <f>INVENTARIO[[#This Row],[Entradas]]-INVENTARIO[[#This Row],[Salidas]]</f>
        <v>2</v>
      </c>
      <c r="M271" s="171">
        <f>INVENTARIO[[#This Row],[Precio Final]]*10%</f>
        <v>0.9</v>
      </c>
      <c r="N271" s="42">
        <v>87</v>
      </c>
      <c r="O271" s="42">
        <v>18</v>
      </c>
      <c r="P271" s="42">
        <v>4.833333333333333</v>
      </c>
      <c r="Q271" s="110">
        <v>45</v>
      </c>
      <c r="R271" s="42">
        <v>8</v>
      </c>
      <c r="S271" s="177">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5">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2819</v>
      </c>
      <c r="E272" s="83" t="s">
        <v>852</v>
      </c>
      <c r="F272" s="83" t="s">
        <v>692</v>
      </c>
      <c r="G272" s="83" t="s">
        <v>164</v>
      </c>
      <c r="H272" s="171">
        <f>INVENTARIO[[#This Row],[Precio Final]]</f>
        <v>10</v>
      </c>
      <c r="I272" s="192">
        <f t="shared" si="22"/>
        <v>8.6025000000000009</v>
      </c>
      <c r="J272" s="83">
        <v>3</v>
      </c>
      <c r="K272" s="112">
        <f>SUMIFS(VENTAS[Cantidad],VENTAS[Código del producto Vendido],INVENTARIO[[#This Row],[Code]])</f>
        <v>2</v>
      </c>
      <c r="L272" s="121">
        <f>INVENTARIO[[#This Row],[Entradas]]-INVENTARIO[[#This Row],[Salidas]]</f>
        <v>1</v>
      </c>
      <c r="M272" s="171">
        <f>INVENTARIO[[#This Row],[Precio Final]]*10%</f>
        <v>1</v>
      </c>
      <c r="N272" s="43">
        <v>96.75</v>
      </c>
      <c r="O272" s="43">
        <v>18</v>
      </c>
      <c r="P272" s="43">
        <v>5.375</v>
      </c>
      <c r="Q272" s="112">
        <v>45</v>
      </c>
      <c r="R272" s="43">
        <v>8</v>
      </c>
      <c r="S272" s="176">
        <f t="shared" si="23"/>
        <v>0.36</v>
      </c>
      <c r="T272" s="168">
        <f>INVENTARIO[[#This Row],[Costo Unitario (USD)]]+INVENTARIO[[#This Row],[Costo Envío (USD)]]</f>
        <v>5.7350000000000003</v>
      </c>
      <c r="U272" s="168">
        <f>INVENTARIO[[#This Row],[Costo total]]*1.5</f>
        <v>8.6025000000000009</v>
      </c>
      <c r="V272" s="43">
        <v>10</v>
      </c>
      <c r="W272" s="43">
        <f>INVENTARIO[[#This Row],[Precio Final]]-INVENTARIO[[#This Row],[Costo total]]</f>
        <v>4.2649999999999997</v>
      </c>
      <c r="X272" s="172">
        <f>INVENTARIO[[#This Row],[Ganancia Unitaria]]*INVENTARIO[[#This Row],[Salidas]]</f>
        <v>8.5299999999999994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2819</v>
      </c>
      <c r="E273" s="78" t="s">
        <v>224</v>
      </c>
      <c r="F273" s="78" t="s">
        <v>695</v>
      </c>
      <c r="G273" s="78" t="s">
        <v>164</v>
      </c>
      <c r="H273" s="171">
        <f>INVENTARIO[[#This Row],[Precio Final]]</f>
        <v>15</v>
      </c>
      <c r="I273" s="193">
        <f t="shared" si="22"/>
        <v>8.6025000000000009</v>
      </c>
      <c r="J273" s="78">
        <v>1</v>
      </c>
      <c r="K273" s="112">
        <f>SUMIFS(VENTAS[Cantidad],VENTAS[Código del producto Vendido],INVENTARIO[[#This Row],[Code]])</f>
        <v>1</v>
      </c>
      <c r="L273" s="120">
        <f>INVENTARIO[[#This Row],[Entradas]]-INVENTARIO[[#This Row],[Salidas]]</f>
        <v>0</v>
      </c>
      <c r="M273" s="171">
        <f>INVENTARIO[[#This Row],[Precio Final]]*10%</f>
        <v>1.5</v>
      </c>
      <c r="N273" s="42">
        <v>96.75</v>
      </c>
      <c r="O273" s="42">
        <v>18</v>
      </c>
      <c r="P273" s="42">
        <v>5.375</v>
      </c>
      <c r="Q273" s="110">
        <v>45</v>
      </c>
      <c r="R273" s="42">
        <v>8</v>
      </c>
      <c r="S273" s="177">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5">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2819</v>
      </c>
      <c r="E274" s="83" t="s">
        <v>225</v>
      </c>
      <c r="F274" s="83" t="s">
        <v>697</v>
      </c>
      <c r="G274" s="83" t="s">
        <v>164</v>
      </c>
      <c r="H274" s="171">
        <f>INVENTARIO[[#This Row],[Precio Final]]</f>
        <v>15</v>
      </c>
      <c r="I274" s="192">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6">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2819</v>
      </c>
      <c r="E275" s="78" t="s">
        <v>2453</v>
      </c>
      <c r="F275" s="78" t="s">
        <v>2371</v>
      </c>
      <c r="G275" s="78" t="s">
        <v>164</v>
      </c>
      <c r="H275" s="171">
        <f>INVENTARIO[[#This Row],[Precio Final]]</f>
        <v>9</v>
      </c>
      <c r="I275" s="193">
        <f t="shared" si="22"/>
        <v>7.6025</v>
      </c>
      <c r="J275" s="78">
        <v>3</v>
      </c>
      <c r="K275" s="112">
        <f>SUMIFS(VENTAS[Cantidad],VENTAS[Código del producto Vendido],INVENTARIO[[#This Row],[Code]])</f>
        <v>0</v>
      </c>
      <c r="L275" s="120">
        <f>INVENTARIO[[#This Row],[Entradas]]-INVENTARIO[[#This Row],[Salidas]]</f>
        <v>3</v>
      </c>
      <c r="M275" s="171">
        <f>INVENTARIO[[#This Row],[Precio Final]]*10%</f>
        <v>0.9</v>
      </c>
      <c r="N275" s="42">
        <v>84.75</v>
      </c>
      <c r="O275" s="42">
        <v>18</v>
      </c>
      <c r="P275" s="42">
        <v>4.708333333333333</v>
      </c>
      <c r="Q275" s="110">
        <v>45</v>
      </c>
      <c r="R275" s="42">
        <v>8</v>
      </c>
      <c r="S275" s="177">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5">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2819</v>
      </c>
      <c r="E276" s="83" t="s">
        <v>2453</v>
      </c>
      <c r="F276" s="83" t="s">
        <v>2372</v>
      </c>
      <c r="G276" s="83" t="s">
        <v>164</v>
      </c>
      <c r="H276" s="171">
        <f>INVENTARIO[[#This Row],[Precio Final]]</f>
        <v>9</v>
      </c>
      <c r="I276" s="192">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6">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2819</v>
      </c>
      <c r="E277" s="78" t="s">
        <v>2453</v>
      </c>
      <c r="F277" s="78" t="s">
        <v>2373</v>
      </c>
      <c r="G277" s="78" t="s">
        <v>164</v>
      </c>
      <c r="H277" s="171">
        <f>INVENTARIO[[#This Row],[Precio Final]]</f>
        <v>9</v>
      </c>
      <c r="I277" s="193">
        <f t="shared" si="22"/>
        <v>7.6025</v>
      </c>
      <c r="J277" s="78">
        <v>3</v>
      </c>
      <c r="K277" s="112">
        <f>SUMIFS(VENTAS[Cantidad],VENTAS[Código del producto Vendido],INVENTARIO[[#This Row],[Code]])</f>
        <v>0</v>
      </c>
      <c r="L277" s="120">
        <f>INVENTARIO[[#This Row],[Entradas]]-INVENTARIO[[#This Row],[Salidas]]</f>
        <v>3</v>
      </c>
      <c r="M277" s="171">
        <f>INVENTARIO[[#This Row],[Precio Final]]*10%</f>
        <v>0.9</v>
      </c>
      <c r="N277" s="42">
        <v>84.75</v>
      </c>
      <c r="O277" s="42">
        <v>18</v>
      </c>
      <c r="P277" s="42">
        <v>4.708333333333333</v>
      </c>
      <c r="Q277" s="110">
        <v>45</v>
      </c>
      <c r="R277" s="42">
        <v>8</v>
      </c>
      <c r="S277" s="177">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5">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2819</v>
      </c>
      <c r="E278" s="83" t="s">
        <v>2454</v>
      </c>
      <c r="F278" s="83" t="s">
        <v>692</v>
      </c>
      <c r="G278" s="83" t="s">
        <v>164</v>
      </c>
      <c r="H278" s="171">
        <f>INVENTARIO[[#This Row],[Precio Final]]</f>
        <v>9</v>
      </c>
      <c r="I278" s="192">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6">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2819</v>
      </c>
      <c r="E279" s="78" t="s">
        <v>2454</v>
      </c>
      <c r="F279" s="78" t="s">
        <v>695</v>
      </c>
      <c r="G279" s="78" t="s">
        <v>164</v>
      </c>
      <c r="H279" s="171">
        <f>INVENTARIO[[#This Row],[Precio Final]]</f>
        <v>9</v>
      </c>
      <c r="I279" s="193">
        <f t="shared" si="22"/>
        <v>8.3524999999999991</v>
      </c>
      <c r="J279" s="78">
        <v>3</v>
      </c>
      <c r="K279" s="112">
        <f>SUMIFS(VENTAS[Cantidad],VENTAS[Código del producto Vendido],INVENTARIO[[#This Row],[Code]])</f>
        <v>2</v>
      </c>
      <c r="L279" s="120">
        <f>INVENTARIO[[#This Row],[Entradas]]-INVENTARIO[[#This Row],[Salidas]]</f>
        <v>1</v>
      </c>
      <c r="M279" s="171">
        <f>INVENTARIO[[#This Row],[Precio Final]]*10%</f>
        <v>0.9</v>
      </c>
      <c r="N279" s="42">
        <v>93.75</v>
      </c>
      <c r="O279" s="42">
        <v>18</v>
      </c>
      <c r="P279" s="42">
        <v>5.208333333333333</v>
      </c>
      <c r="Q279" s="110">
        <v>45</v>
      </c>
      <c r="R279" s="42">
        <v>8</v>
      </c>
      <c r="S279" s="177">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5">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2819</v>
      </c>
      <c r="E280" s="83" t="s">
        <v>2454</v>
      </c>
      <c r="F280" s="83" t="s">
        <v>697</v>
      </c>
      <c r="G280" s="83" t="s">
        <v>164</v>
      </c>
      <c r="H280" s="171">
        <f>INVENTARIO[[#This Row],[Precio Final]]</f>
        <v>9</v>
      </c>
      <c r="I280" s="192">
        <f t="shared" si="22"/>
        <v>8.3524999999999991</v>
      </c>
      <c r="J280" s="83">
        <v>3</v>
      </c>
      <c r="K280" s="112">
        <f>SUMIFS(VENTAS[Cantidad],VENTAS[Código del producto Vendido],INVENTARIO[[#This Row],[Code]])</f>
        <v>0</v>
      </c>
      <c r="L280" s="121">
        <f>INVENTARIO[[#This Row],[Entradas]]-INVENTARIO[[#This Row],[Salidas]]</f>
        <v>3</v>
      </c>
      <c r="M280" s="171">
        <f>INVENTARIO[[#This Row],[Precio Final]]*10%</f>
        <v>0.9</v>
      </c>
      <c r="N280" s="43">
        <v>93.75</v>
      </c>
      <c r="O280" s="43">
        <v>18</v>
      </c>
      <c r="P280" s="43">
        <v>5.208333333333333</v>
      </c>
      <c r="Q280" s="112">
        <v>45</v>
      </c>
      <c r="R280" s="43">
        <v>8</v>
      </c>
      <c r="S280" s="176">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0</v>
      </c>
      <c r="Y280" s="43"/>
      <c r="Z280" s="43"/>
      <c r="AA280" s="43">
        <f>INVENTARIO[[#This Row],[Costo total]]*INVENTARIO[[#This Row],[Entradas]]</f>
        <v>16.704999999999998</v>
      </c>
      <c r="AB280" s="172">
        <f>INVENTARIO[[#This Row],[Stock Actual]]*INVENTARIO[[#This Row],[Costo total]]</f>
        <v>16.704999999999998</v>
      </c>
    </row>
    <row r="281" spans="1:28" ht="55" customHeight="1" x14ac:dyDescent="0.15">
      <c r="A281" s="42" t="s">
        <v>1533</v>
      </c>
      <c r="B281" s="173"/>
      <c r="C281" s="174" t="s">
        <v>12</v>
      </c>
      <c r="D281" s="78" t="s">
        <v>50</v>
      </c>
      <c r="E281" s="78" t="s">
        <v>2455</v>
      </c>
      <c r="F281" s="78" t="s">
        <v>692</v>
      </c>
      <c r="G281" s="78" t="s">
        <v>164</v>
      </c>
      <c r="H281" s="171">
        <f>INVENTARIO[[#This Row],[Precio Final]]</f>
        <v>20</v>
      </c>
      <c r="I281" s="193">
        <f t="shared" si="22"/>
        <v>16.083333333333332</v>
      </c>
      <c r="J281" s="78">
        <v>4</v>
      </c>
      <c r="K281" s="112">
        <f>SUMIFS(VENTAS[Cantidad],VENTAS[Código del producto Vendido],INVENTARIO[[#This Row],[Code]])</f>
        <v>1</v>
      </c>
      <c r="L281" s="120">
        <f>INVENTARIO[[#This Row],[Entradas]]-INVENTARIO[[#This Row],[Salidas]]</f>
        <v>3</v>
      </c>
      <c r="M281" s="171">
        <f>INVENTARIO[[#This Row],[Precio Final]]*10%</f>
        <v>2</v>
      </c>
      <c r="N281" s="42">
        <v>166</v>
      </c>
      <c r="O281" s="42">
        <v>18</v>
      </c>
      <c r="P281" s="42">
        <v>9.2222222222222214</v>
      </c>
      <c r="Q281" s="110">
        <v>150</v>
      </c>
      <c r="R281" s="42">
        <v>10</v>
      </c>
      <c r="S281" s="177">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5">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2455</v>
      </c>
      <c r="F282" s="83" t="s">
        <v>695</v>
      </c>
      <c r="G282" s="83" t="s">
        <v>164</v>
      </c>
      <c r="H282" s="171">
        <f>INVENTARIO[[#This Row],[Precio Final]]</f>
        <v>20</v>
      </c>
      <c r="I282" s="192">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6">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2455</v>
      </c>
      <c r="F283" s="78" t="s">
        <v>697</v>
      </c>
      <c r="G283" s="78" t="s">
        <v>164</v>
      </c>
      <c r="H283" s="171">
        <f>INVENTARIO[[#This Row],[Precio Final]]</f>
        <v>20</v>
      </c>
      <c r="I283" s="193">
        <f t="shared" ref="I283:I302" si="24">U283</f>
        <v>16.083333333333332</v>
      </c>
      <c r="J283" s="78">
        <v>4</v>
      </c>
      <c r="K283" s="112">
        <f>SUMIFS(VENTAS[Cantidad],VENTAS[Código del producto Vendido],INVENTARIO[[#This Row],[Code]])</f>
        <v>1</v>
      </c>
      <c r="L283" s="120">
        <f>INVENTARIO[[#This Row],[Entradas]]-INVENTARIO[[#This Row],[Salidas]]</f>
        <v>3</v>
      </c>
      <c r="M283" s="171">
        <f>INVENTARIO[[#This Row],[Precio Final]]*10%</f>
        <v>2</v>
      </c>
      <c r="N283" s="42">
        <v>166</v>
      </c>
      <c r="O283" s="42">
        <v>18</v>
      </c>
      <c r="P283" s="42">
        <v>9.2222222222222214</v>
      </c>
      <c r="Q283" s="110">
        <v>150</v>
      </c>
      <c r="R283" s="42">
        <v>10</v>
      </c>
      <c r="S283" s="177">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5">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192">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6">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2819</v>
      </c>
      <c r="E285" s="78" t="s">
        <v>849</v>
      </c>
      <c r="F285" s="78" t="s">
        <v>695</v>
      </c>
      <c r="G285" s="78" t="s">
        <v>164</v>
      </c>
      <c r="H285" s="171">
        <f>INVENTARIO[[#This Row],[Precio Final]]</f>
        <v>9</v>
      </c>
      <c r="I285" s="193">
        <f t="shared" si="24"/>
        <v>8.6025000000000009</v>
      </c>
      <c r="J285" s="78">
        <v>5</v>
      </c>
      <c r="K285" s="112">
        <f>SUMIFS(VENTAS[Cantidad],VENTAS[Código del producto Vendido],INVENTARIO[[#This Row],[Code]])</f>
        <v>0</v>
      </c>
      <c r="L285" s="120">
        <f>INVENTARIO[[#This Row],[Entradas]]-INVENTARIO[[#This Row],[Salidas]]</f>
        <v>5</v>
      </c>
      <c r="M285" s="171">
        <f>INVENTARIO[[#This Row],[Precio Final]]*10%</f>
        <v>0.9</v>
      </c>
      <c r="N285" s="42">
        <v>96.75</v>
      </c>
      <c r="O285" s="42">
        <v>18</v>
      </c>
      <c r="P285" s="42">
        <v>5.375</v>
      </c>
      <c r="Q285" s="110">
        <v>45</v>
      </c>
      <c r="R285" s="42">
        <v>8</v>
      </c>
      <c r="S285" s="177">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5">
        <f>INVENTARIO[[#This Row],[Ganancia Unitaria]]*INVENTARIO[[#This Row],[Salidas]]</f>
        <v>0</v>
      </c>
      <c r="Y285" s="42"/>
      <c r="Z285" s="20"/>
      <c r="AA285" s="20">
        <f>INVENTARIO[[#This Row],[Costo total]]*INVENTARIO[[#This Row],[Entradas]]</f>
        <v>28.675000000000001</v>
      </c>
      <c r="AB285" s="172">
        <f>INVENTARIO[[#This Row],[Stock Actual]]*INVENTARIO[[#This Row],[Costo total]]</f>
        <v>28.675000000000001</v>
      </c>
    </row>
    <row r="286" spans="1:28" ht="55" customHeight="1" x14ac:dyDescent="0.15">
      <c r="A286" s="43" t="s">
        <v>275</v>
      </c>
      <c r="B286" s="169"/>
      <c r="C286" s="170" t="s">
        <v>12</v>
      </c>
      <c r="D286" s="83" t="s">
        <v>50</v>
      </c>
      <c r="E286" s="83" t="s">
        <v>227</v>
      </c>
      <c r="F286" s="83" t="s">
        <v>698</v>
      </c>
      <c r="G286" s="83" t="s">
        <v>164</v>
      </c>
      <c r="H286" s="171">
        <f>INVENTARIO[[#This Row],[Precio Final]]</f>
        <v>25</v>
      </c>
      <c r="I286" s="192">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6">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1">
        <f>INVENTARIO[[#This Row],[Precio Final]]</f>
        <v>25</v>
      </c>
      <c r="I287" s="193">
        <f t="shared" si="24"/>
        <v>16.083333333333332</v>
      </c>
      <c r="J287" s="78">
        <v>3</v>
      </c>
      <c r="K287" s="112">
        <f>SUMIFS(VENTAS[Cantidad],VENTAS[Código del producto Vendido],INVENTARIO[[#This Row],[Code]])</f>
        <v>3</v>
      </c>
      <c r="L287" s="120">
        <f>INVENTARIO[[#This Row],[Entradas]]-INVENTARIO[[#This Row],[Salidas]]</f>
        <v>0</v>
      </c>
      <c r="M287" s="171">
        <f>INVENTARIO[[#This Row],[Precio Final]]*10%</f>
        <v>2.5</v>
      </c>
      <c r="N287" s="42">
        <v>166</v>
      </c>
      <c r="O287" s="42">
        <v>18</v>
      </c>
      <c r="P287" s="42">
        <v>9.2222222222222214</v>
      </c>
      <c r="Q287" s="110">
        <v>150</v>
      </c>
      <c r="R287" s="42">
        <v>10</v>
      </c>
      <c r="S287" s="177">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5">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2819</v>
      </c>
      <c r="E288" s="83" t="s">
        <v>848</v>
      </c>
      <c r="F288" s="83" t="s">
        <v>695</v>
      </c>
      <c r="G288" s="83" t="s">
        <v>164</v>
      </c>
      <c r="H288" s="171">
        <f>INVENTARIO[[#This Row],[Precio Final]]</f>
        <v>15</v>
      </c>
      <c r="I288" s="192">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6">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2819</v>
      </c>
      <c r="E289" s="78" t="s">
        <v>848</v>
      </c>
      <c r="F289" s="78" t="s">
        <v>692</v>
      </c>
      <c r="G289" s="78" t="s">
        <v>164</v>
      </c>
      <c r="H289" s="171">
        <f>INVENTARIO[[#This Row],[Precio Final]]</f>
        <v>15</v>
      </c>
      <c r="I289" s="193">
        <f t="shared" si="24"/>
        <v>8.6025000000000009</v>
      </c>
      <c r="J289" s="78">
        <v>3</v>
      </c>
      <c r="K289" s="112">
        <f>SUMIFS(VENTAS[Cantidad],VENTAS[Código del producto Vendido],INVENTARIO[[#This Row],[Code]])</f>
        <v>3</v>
      </c>
      <c r="L289" s="120">
        <f>INVENTARIO[[#This Row],[Entradas]]-INVENTARIO[[#This Row],[Salidas]]</f>
        <v>0</v>
      </c>
      <c r="M289" s="171">
        <f>INVENTARIO[[#This Row],[Precio Final]]*10%</f>
        <v>1.5</v>
      </c>
      <c r="N289" s="42">
        <v>96.75</v>
      </c>
      <c r="O289" s="42">
        <v>18</v>
      </c>
      <c r="P289" s="42">
        <v>5.375</v>
      </c>
      <c r="Q289" s="110">
        <v>45</v>
      </c>
      <c r="R289" s="42">
        <v>8</v>
      </c>
      <c r="S289" s="177">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5">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2664</v>
      </c>
      <c r="E290" s="83" t="s">
        <v>2456</v>
      </c>
      <c r="F290" s="83" t="s">
        <v>711</v>
      </c>
      <c r="G290" s="83" t="s">
        <v>164</v>
      </c>
      <c r="H290" s="171">
        <f>INVENTARIO[[#This Row],[Precio Final]]</f>
        <v>7</v>
      </c>
      <c r="I290" s="192">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6">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1">
        <f>INVENTARIO[[#This Row],[Precio Final]]</f>
        <v>15</v>
      </c>
      <c r="I291" s="193">
        <f t="shared" si="24"/>
        <v>16.083333333333332</v>
      </c>
      <c r="J291" s="78">
        <v>3</v>
      </c>
      <c r="K291" s="112">
        <f>SUMIFS(VENTAS[Cantidad],VENTAS[Código del producto Vendido],INVENTARIO[[#This Row],[Code]])</f>
        <v>3</v>
      </c>
      <c r="L291" s="120">
        <f>INVENTARIO[[#This Row],[Entradas]]-INVENTARIO[[#This Row],[Salidas]]</f>
        <v>0</v>
      </c>
      <c r="M291" s="171">
        <f>INVENTARIO[[#This Row],[Precio Final]]*10%</f>
        <v>1.5</v>
      </c>
      <c r="N291" s="42">
        <v>166</v>
      </c>
      <c r="O291" s="42">
        <v>18</v>
      </c>
      <c r="P291" s="42">
        <v>9.2222222222222214</v>
      </c>
      <c r="Q291" s="110">
        <v>150</v>
      </c>
      <c r="R291" s="42">
        <v>10</v>
      </c>
      <c r="S291" s="177">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5">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192">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6">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1">
        <f>INVENTARIO[[#This Row],[Precio Final]]</f>
        <v>216</v>
      </c>
      <c r="I293" s="193">
        <f t="shared" si="24"/>
        <v>16.083333333333332</v>
      </c>
      <c r="J293" s="78">
        <v>3</v>
      </c>
      <c r="K293" s="112">
        <f>SUMIFS(VENTAS[Cantidad],VENTAS[Código del producto Vendido],INVENTARIO[[#This Row],[Code]])</f>
        <v>3</v>
      </c>
      <c r="L293" s="120">
        <f>INVENTARIO[[#This Row],[Entradas]]-INVENTARIO[[#This Row],[Salidas]]</f>
        <v>0</v>
      </c>
      <c r="M293" s="171">
        <f>INVENTARIO[[#This Row],[Precio Final]]*10%</f>
        <v>21.6</v>
      </c>
      <c r="N293" s="42">
        <v>166</v>
      </c>
      <c r="O293" s="42">
        <v>18</v>
      </c>
      <c r="P293" s="42">
        <v>9.2222222222222214</v>
      </c>
      <c r="Q293" s="110">
        <v>150</v>
      </c>
      <c r="R293" s="42">
        <v>10</v>
      </c>
      <c r="S293" s="177">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5">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192">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6">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2457</v>
      </c>
      <c r="F295" s="78" t="s">
        <v>692</v>
      </c>
      <c r="G295" s="78" t="s">
        <v>164</v>
      </c>
      <c r="H295" s="171">
        <f>INVENTARIO[[#This Row],[Precio Final]]</f>
        <v>17</v>
      </c>
      <c r="I295" s="193">
        <f t="shared" si="24"/>
        <v>16.083333333333332</v>
      </c>
      <c r="J295" s="78">
        <v>3</v>
      </c>
      <c r="K295" s="112">
        <f>SUMIFS(VENTAS[Cantidad],VENTAS[Código del producto Vendido],INVENTARIO[[#This Row],[Code]])</f>
        <v>1</v>
      </c>
      <c r="L295" s="120">
        <f>INVENTARIO[[#This Row],[Entradas]]-INVENTARIO[[#This Row],[Salidas]]</f>
        <v>2</v>
      </c>
      <c r="M295" s="171">
        <f>INVENTARIO[[#This Row],[Precio Final]]*10%</f>
        <v>1.7000000000000002</v>
      </c>
      <c r="N295" s="42">
        <v>166</v>
      </c>
      <c r="O295" s="42">
        <v>18</v>
      </c>
      <c r="P295" s="42">
        <v>9.2222222222222214</v>
      </c>
      <c r="Q295" s="110">
        <v>150</v>
      </c>
      <c r="R295" s="42">
        <v>10</v>
      </c>
      <c r="S295" s="177">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5">
        <f>INVENTARIO[[#This Row],[Ganancia Unitaria]]*INVENTARIO[[#This Row],[Salidas]]</f>
        <v>6.2777777777777786</v>
      </c>
      <c r="Y295" s="42"/>
      <c r="Z295" s="20"/>
      <c r="AA295" s="20">
        <f>INVENTARIO[[#This Row],[Costo total]]*INVENTARIO[[#This Row],[Entradas]]</f>
        <v>32.166666666666664</v>
      </c>
      <c r="AB295" s="172">
        <f>INVENTARIO[[#This Row],[Stock Actual]]*INVENTARIO[[#This Row],[Costo total]]</f>
        <v>21.444444444444443</v>
      </c>
    </row>
    <row r="296" spans="1:28" ht="55" customHeight="1" x14ac:dyDescent="0.15">
      <c r="A296" s="43" t="s">
        <v>1542</v>
      </c>
      <c r="B296" s="169"/>
      <c r="C296" s="170" t="s">
        <v>12</v>
      </c>
      <c r="D296" s="83" t="s">
        <v>50</v>
      </c>
      <c r="E296" s="83" t="s">
        <v>2458</v>
      </c>
      <c r="F296" s="83" t="s">
        <v>695</v>
      </c>
      <c r="G296" s="83" t="s">
        <v>164</v>
      </c>
      <c r="H296" s="171">
        <f>INVENTARIO[[#This Row],[Precio Final]]</f>
        <v>17</v>
      </c>
      <c r="I296" s="192">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6">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1">
        <f>INVENTARIO[[#This Row],[Precio Final]]</f>
        <v>20</v>
      </c>
      <c r="I297" s="193">
        <f t="shared" si="24"/>
        <v>16.083333333333332</v>
      </c>
      <c r="J297" s="78">
        <v>3</v>
      </c>
      <c r="K297" s="112">
        <f>SUMIFS(VENTAS[Cantidad],VENTAS[Código del producto Vendido],INVENTARIO[[#This Row],[Code]])</f>
        <v>3</v>
      </c>
      <c r="L297" s="120">
        <f>INVENTARIO[[#This Row],[Entradas]]-INVENTARIO[[#This Row],[Salidas]]</f>
        <v>0</v>
      </c>
      <c r="M297" s="171">
        <f>INVENTARIO[[#This Row],[Precio Final]]*10%</f>
        <v>2</v>
      </c>
      <c r="N297" s="42">
        <v>166</v>
      </c>
      <c r="O297" s="42">
        <v>18</v>
      </c>
      <c r="P297" s="42">
        <v>9.2222222222222214</v>
      </c>
      <c r="Q297" s="110">
        <v>150</v>
      </c>
      <c r="R297" s="42">
        <v>10</v>
      </c>
      <c r="S297" s="177">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5">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192">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6">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1">
        <f>INVENTARIO[[#This Row],[Precio Final]]</f>
        <v>16</v>
      </c>
      <c r="I299" s="193">
        <f t="shared" si="24"/>
        <v>16.083333333333332</v>
      </c>
      <c r="J299" s="78">
        <v>3</v>
      </c>
      <c r="K299" s="112">
        <f>SUMIFS(VENTAS[Cantidad],VENTAS[Código del producto Vendido],INVENTARIO[[#This Row],[Code]])</f>
        <v>3</v>
      </c>
      <c r="L299" s="120">
        <f>INVENTARIO[[#This Row],[Entradas]]-INVENTARIO[[#This Row],[Salidas]]</f>
        <v>0</v>
      </c>
      <c r="M299" s="171">
        <f>INVENTARIO[[#This Row],[Precio Final]]*10%</f>
        <v>1.6</v>
      </c>
      <c r="N299" s="42">
        <v>166</v>
      </c>
      <c r="O299" s="42">
        <v>18</v>
      </c>
      <c r="P299" s="42">
        <v>9.2222222222222214</v>
      </c>
      <c r="Q299" s="110">
        <v>150</v>
      </c>
      <c r="R299" s="42">
        <v>10</v>
      </c>
      <c r="S299" s="177">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5">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192">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6">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1">
        <f>INVENTARIO[[#This Row],[Precio Final]]</f>
        <v>20</v>
      </c>
      <c r="I301" s="193">
        <f t="shared" si="24"/>
        <v>16.083333333333332</v>
      </c>
      <c r="J301" s="78">
        <v>2</v>
      </c>
      <c r="K301" s="112">
        <f>SUMIFS(VENTAS[Cantidad],VENTAS[Código del producto Vendido],INVENTARIO[[#This Row],[Code]])</f>
        <v>2</v>
      </c>
      <c r="L301" s="120">
        <f>INVENTARIO[[#This Row],[Entradas]]-INVENTARIO[[#This Row],[Salidas]]</f>
        <v>0</v>
      </c>
      <c r="M301" s="171">
        <f>INVENTARIO[[#This Row],[Precio Final]]*10%</f>
        <v>2</v>
      </c>
      <c r="N301" s="42">
        <v>166</v>
      </c>
      <c r="O301" s="42">
        <v>18</v>
      </c>
      <c r="P301" s="42">
        <v>9.2222222222222214</v>
      </c>
      <c r="Q301" s="110">
        <v>150</v>
      </c>
      <c r="R301" s="42">
        <v>10</v>
      </c>
      <c r="S301" s="177">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5">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192">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6">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1">
        <f>INVENTARIO[[#This Row],[Precio Final]]</f>
        <v>20</v>
      </c>
      <c r="I303" s="193">
        <f t="shared" ref="I303:I321" si="26">U303</f>
        <v>16.083333333333332</v>
      </c>
      <c r="J303" s="78">
        <v>4</v>
      </c>
      <c r="K303" s="112">
        <f>SUMIFS(VENTAS[Cantidad],VENTAS[Código del producto Vendido],INVENTARIO[[#This Row],[Code]])</f>
        <v>4</v>
      </c>
      <c r="L303" s="120">
        <f>INVENTARIO[[#This Row],[Entradas]]-INVENTARIO[[#This Row],[Salidas]]</f>
        <v>0</v>
      </c>
      <c r="M303" s="171">
        <f>INVENTARIO[[#This Row],[Precio Final]]*10%</f>
        <v>2</v>
      </c>
      <c r="N303" s="42">
        <v>166</v>
      </c>
      <c r="O303" s="42">
        <v>18</v>
      </c>
      <c r="P303" s="42">
        <v>9.2222222222222214</v>
      </c>
      <c r="Q303" s="110">
        <v>150</v>
      </c>
      <c r="R303" s="42">
        <v>10</v>
      </c>
      <c r="S303" s="177">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5">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192">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6">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1">
        <f>INVENTARIO[[#This Row],[Precio Final]]</f>
        <v>15</v>
      </c>
      <c r="I305" s="193">
        <f t="shared" si="26"/>
        <v>16.083333333333332</v>
      </c>
      <c r="J305" s="78">
        <v>4</v>
      </c>
      <c r="K305" s="112">
        <f>SUMIFS(VENTAS[Cantidad],VENTAS[Código del producto Vendido],INVENTARIO[[#This Row],[Code]])</f>
        <v>4</v>
      </c>
      <c r="L305" s="120">
        <f>INVENTARIO[[#This Row],[Entradas]]-INVENTARIO[[#This Row],[Salidas]]</f>
        <v>0</v>
      </c>
      <c r="M305" s="171">
        <f>INVENTARIO[[#This Row],[Precio Final]]*10%</f>
        <v>1.5</v>
      </c>
      <c r="N305" s="42">
        <v>166</v>
      </c>
      <c r="O305" s="42">
        <v>18</v>
      </c>
      <c r="P305" s="42">
        <v>9.2222222222222214</v>
      </c>
      <c r="Q305" s="110">
        <v>150</v>
      </c>
      <c r="R305" s="42">
        <v>10</v>
      </c>
      <c r="S305" s="177">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5">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192">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6">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1">
        <f>INVENTARIO[[#This Row],[Precio Final]]</f>
        <v>15</v>
      </c>
      <c r="I307" s="193">
        <f t="shared" si="26"/>
        <v>16.083333333333332</v>
      </c>
      <c r="J307" s="78">
        <v>2</v>
      </c>
      <c r="K307" s="112">
        <f>SUMIFS(VENTAS[Cantidad],VENTAS[Código del producto Vendido],INVENTARIO[[#This Row],[Code]])</f>
        <v>2</v>
      </c>
      <c r="L307" s="120">
        <f>INVENTARIO[[#This Row],[Entradas]]-INVENTARIO[[#This Row],[Salidas]]</f>
        <v>0</v>
      </c>
      <c r="M307" s="171">
        <f>INVENTARIO[[#This Row],[Precio Final]]*10%</f>
        <v>1.5</v>
      </c>
      <c r="N307" s="42">
        <v>166</v>
      </c>
      <c r="O307" s="42">
        <v>18</v>
      </c>
      <c r="P307" s="42">
        <v>9.2222222222222214</v>
      </c>
      <c r="Q307" s="110">
        <v>150</v>
      </c>
      <c r="R307" s="42">
        <v>10</v>
      </c>
      <c r="S307" s="177">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5">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2661</v>
      </c>
      <c r="E308" s="83" t="s">
        <v>920</v>
      </c>
      <c r="F308" s="83" t="s">
        <v>698</v>
      </c>
      <c r="G308" s="83" t="s">
        <v>164</v>
      </c>
      <c r="H308" s="171">
        <f>INVENTARIO[[#This Row],[Precio Final]]</f>
        <v>15</v>
      </c>
      <c r="I308" s="192">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6">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1">
        <f>INVENTARIO[[#This Row],[Precio Final]]</f>
        <v>20</v>
      </c>
      <c r="I309" s="193">
        <f t="shared" si="26"/>
        <v>16.083333333333332</v>
      </c>
      <c r="J309" s="78">
        <v>4</v>
      </c>
      <c r="K309" s="112">
        <f>SUMIFS(VENTAS[Cantidad],VENTAS[Código del producto Vendido],INVENTARIO[[#This Row],[Code]])</f>
        <v>4</v>
      </c>
      <c r="L309" s="120">
        <f>INVENTARIO[[#This Row],[Entradas]]-INVENTARIO[[#This Row],[Salidas]]</f>
        <v>0</v>
      </c>
      <c r="M309" s="171">
        <f>INVENTARIO[[#This Row],[Precio Final]]*10%</f>
        <v>2</v>
      </c>
      <c r="N309" s="42">
        <v>166</v>
      </c>
      <c r="O309" s="42">
        <v>18</v>
      </c>
      <c r="P309" s="42">
        <v>9.2222222222222214</v>
      </c>
      <c r="Q309" s="110">
        <v>150</v>
      </c>
      <c r="R309" s="42">
        <v>10</v>
      </c>
      <c r="S309" s="177">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5">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192">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6">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1">
        <f>INVENTARIO[[#This Row],[Precio Final]]</f>
        <v>20</v>
      </c>
      <c r="I311" s="193">
        <f t="shared" si="26"/>
        <v>16.083333333333332</v>
      </c>
      <c r="J311" s="78">
        <v>4</v>
      </c>
      <c r="K311" s="112">
        <f>SUMIFS(VENTAS[Cantidad],VENTAS[Código del producto Vendido],INVENTARIO[[#This Row],[Code]])</f>
        <v>4</v>
      </c>
      <c r="L311" s="120">
        <f>INVENTARIO[[#This Row],[Entradas]]-INVENTARIO[[#This Row],[Salidas]]</f>
        <v>0</v>
      </c>
      <c r="M311" s="171">
        <f>INVENTARIO[[#This Row],[Precio Final]]*10%</f>
        <v>2</v>
      </c>
      <c r="N311" s="42">
        <v>166</v>
      </c>
      <c r="O311" s="42">
        <v>18</v>
      </c>
      <c r="P311" s="42">
        <v>9.2222222222222214</v>
      </c>
      <c r="Q311" s="110">
        <v>150</v>
      </c>
      <c r="R311" s="42">
        <v>10</v>
      </c>
      <c r="S311" s="177">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5">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192">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6">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1">
        <f>INVENTARIO[[#This Row],[Precio Final]]</f>
        <v>18</v>
      </c>
      <c r="I313" s="193">
        <f t="shared" si="26"/>
        <v>16.083333333333332</v>
      </c>
      <c r="J313" s="78">
        <v>4</v>
      </c>
      <c r="K313" s="112">
        <f>SUMIFS(VENTAS[Cantidad],VENTAS[Código del producto Vendido],INVENTARIO[[#This Row],[Code]])</f>
        <v>4</v>
      </c>
      <c r="L313" s="120">
        <f>INVENTARIO[[#This Row],[Entradas]]-INVENTARIO[[#This Row],[Salidas]]</f>
        <v>0</v>
      </c>
      <c r="M313" s="171">
        <f>INVENTARIO[[#This Row],[Precio Final]]*10%</f>
        <v>1.8</v>
      </c>
      <c r="N313" s="42">
        <v>166</v>
      </c>
      <c r="O313" s="42">
        <v>18</v>
      </c>
      <c r="P313" s="42">
        <v>9.2222222222222214</v>
      </c>
      <c r="Q313" s="110">
        <v>150</v>
      </c>
      <c r="R313" s="42">
        <v>10</v>
      </c>
      <c r="S313" s="177">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5">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192">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6">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2819</v>
      </c>
      <c r="E315" s="78" t="s">
        <v>2368</v>
      </c>
      <c r="F315" s="78" t="s">
        <v>2388</v>
      </c>
      <c r="G315" s="78" t="s">
        <v>164</v>
      </c>
      <c r="H315" s="171">
        <f>INVENTARIO[[#This Row],[Precio Final]]</f>
        <v>9</v>
      </c>
      <c r="I315" s="193">
        <f t="shared" si="26"/>
        <v>7.3525000000000009</v>
      </c>
      <c r="J315" s="78">
        <v>3</v>
      </c>
      <c r="K315" s="112">
        <f>SUMIFS(VENTAS[Cantidad],VENTAS[Código del producto Vendido],INVENTARIO[[#This Row],[Code]])</f>
        <v>0</v>
      </c>
      <c r="L315" s="120">
        <f>INVENTARIO[[#This Row],[Entradas]]-INVENTARIO[[#This Row],[Salidas]]</f>
        <v>3</v>
      </c>
      <c r="M315" s="171">
        <f>INVENTARIO[[#This Row],[Precio Final]]*10%</f>
        <v>0.9</v>
      </c>
      <c r="N315" s="42">
        <v>81.75</v>
      </c>
      <c r="O315" s="42">
        <v>18</v>
      </c>
      <c r="P315" s="42">
        <v>4.541666666666667</v>
      </c>
      <c r="Q315" s="110">
        <v>45</v>
      </c>
      <c r="R315" s="42">
        <v>8</v>
      </c>
      <c r="S315" s="177">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5">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2819</v>
      </c>
      <c r="E316" s="83" t="s">
        <v>2368</v>
      </c>
      <c r="F316" s="83" t="s">
        <v>2459</v>
      </c>
      <c r="G316" s="83" t="s">
        <v>164</v>
      </c>
      <c r="H316" s="171">
        <f>INVENTARIO[[#This Row],[Precio Final]]</f>
        <v>9</v>
      </c>
      <c r="I316" s="192">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6">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2819</v>
      </c>
      <c r="E317" s="78" t="s">
        <v>2368</v>
      </c>
      <c r="F317" s="78" t="s">
        <v>2374</v>
      </c>
      <c r="G317" s="78" t="s">
        <v>164</v>
      </c>
      <c r="H317" s="171">
        <f>INVENTARIO[[#This Row],[Precio Final]]</f>
        <v>9</v>
      </c>
      <c r="I317" s="193">
        <f t="shared" si="26"/>
        <v>7.3525000000000009</v>
      </c>
      <c r="J317" s="78">
        <v>3</v>
      </c>
      <c r="K317" s="112">
        <f>SUMIFS(VENTAS[Cantidad],VENTAS[Código del producto Vendido],INVENTARIO[[#This Row],[Code]])</f>
        <v>2</v>
      </c>
      <c r="L317" s="120">
        <f>INVENTARIO[[#This Row],[Entradas]]-INVENTARIO[[#This Row],[Salidas]]</f>
        <v>1</v>
      </c>
      <c r="M317" s="171">
        <f>INVENTARIO[[#This Row],[Precio Final]]*10%</f>
        <v>0.9</v>
      </c>
      <c r="N317" s="42">
        <v>81.75</v>
      </c>
      <c r="O317" s="42">
        <v>18</v>
      </c>
      <c r="P317" s="42">
        <v>4.541666666666667</v>
      </c>
      <c r="Q317" s="110">
        <v>45</v>
      </c>
      <c r="R317" s="42">
        <v>8</v>
      </c>
      <c r="S317" s="177">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5">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2819</v>
      </c>
      <c r="E318" s="83" t="s">
        <v>240</v>
      </c>
      <c r="F318" s="83" t="s">
        <v>697</v>
      </c>
      <c r="G318" s="83" t="s">
        <v>164</v>
      </c>
      <c r="H318" s="171">
        <f>INVENTARIO[[#This Row],[Precio Final]]</f>
        <v>9</v>
      </c>
      <c r="I318" s="192">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6">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2819</v>
      </c>
      <c r="E319" s="78" t="s">
        <v>241</v>
      </c>
      <c r="F319" s="78" t="s">
        <v>695</v>
      </c>
      <c r="G319" s="78" t="s">
        <v>164</v>
      </c>
      <c r="H319" s="171">
        <f>INVENTARIO[[#This Row],[Precio Final]]</f>
        <v>9</v>
      </c>
      <c r="I319" s="193">
        <f t="shared" si="26"/>
        <v>8.1649999999999991</v>
      </c>
      <c r="J319" s="78">
        <v>3</v>
      </c>
      <c r="K319" s="112">
        <f>SUMIFS(VENTAS[Cantidad],VENTAS[Código del producto Vendido],INVENTARIO[[#This Row],[Code]])</f>
        <v>3</v>
      </c>
      <c r="L319" s="120">
        <f>INVENTARIO[[#This Row],[Entradas]]-INVENTARIO[[#This Row],[Salidas]]</f>
        <v>0</v>
      </c>
      <c r="M319" s="171">
        <f>INVENTARIO[[#This Row],[Precio Final]]*10%</f>
        <v>0.9</v>
      </c>
      <c r="N319" s="42">
        <v>91.5</v>
      </c>
      <c r="O319" s="42">
        <v>18</v>
      </c>
      <c r="P319" s="42">
        <v>5.083333333333333</v>
      </c>
      <c r="Q319" s="110">
        <v>45</v>
      </c>
      <c r="R319" s="42">
        <v>8</v>
      </c>
      <c r="S319" s="177">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5">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2819</v>
      </c>
      <c r="E320" s="83" t="s">
        <v>242</v>
      </c>
      <c r="F320" s="83" t="s">
        <v>692</v>
      </c>
      <c r="G320" s="83" t="s">
        <v>164</v>
      </c>
      <c r="H320" s="171">
        <f>INVENTARIO[[#This Row],[Precio Final]]</f>
        <v>9</v>
      </c>
      <c r="I320" s="192">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6">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2819</v>
      </c>
      <c r="E321" s="78" t="s">
        <v>2368</v>
      </c>
      <c r="F321" s="78" t="s">
        <v>2375</v>
      </c>
      <c r="G321" s="78" t="s">
        <v>164</v>
      </c>
      <c r="H321" s="171">
        <f>INVENTARIO[[#This Row],[Precio Final]]</f>
        <v>9</v>
      </c>
      <c r="I321" s="193">
        <f t="shared" si="26"/>
        <v>7.9024999999999999</v>
      </c>
      <c r="J321" s="78">
        <v>3</v>
      </c>
      <c r="K321" s="112">
        <f>SUMIFS(VENTAS[Cantidad],VENTAS[Código del producto Vendido],INVENTARIO[[#This Row],[Code]])</f>
        <v>0</v>
      </c>
      <c r="L321" s="120">
        <f>INVENTARIO[[#This Row],[Entradas]]-INVENTARIO[[#This Row],[Salidas]]</f>
        <v>3</v>
      </c>
      <c r="M321" s="171">
        <f>INVENTARIO[[#This Row],[Precio Final]]*10%</f>
        <v>0.9</v>
      </c>
      <c r="N321" s="42">
        <v>88.35</v>
      </c>
      <c r="O321" s="42">
        <v>18</v>
      </c>
      <c r="P321" s="42">
        <v>4.9083333333333332</v>
      </c>
      <c r="Q321" s="110">
        <v>45</v>
      </c>
      <c r="R321" s="42">
        <v>8</v>
      </c>
      <c r="S321" s="177">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5">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2820</v>
      </c>
      <c r="E322" s="83" t="s">
        <v>2368</v>
      </c>
      <c r="F322" s="83" t="s">
        <v>2376</v>
      </c>
      <c r="G322" s="83" t="s">
        <v>164</v>
      </c>
      <c r="H322" s="171">
        <f>INVENTARIO[[#This Row],[Precio Final]]</f>
        <v>9</v>
      </c>
      <c r="I322" s="192">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6">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1">
        <f>INVENTARIO[[#This Row],[Precio Final]]</f>
        <v>18</v>
      </c>
      <c r="I323" s="193">
        <f t="shared" si="28"/>
        <v>16.083333333333332</v>
      </c>
      <c r="J323" s="78">
        <v>4</v>
      </c>
      <c r="K323" s="112">
        <f>SUMIFS(VENTAS[Cantidad],VENTAS[Código del producto Vendido],INVENTARIO[[#This Row],[Code]])</f>
        <v>3</v>
      </c>
      <c r="L323" s="120">
        <v>0</v>
      </c>
      <c r="M323" s="171">
        <f>INVENTARIO[[#This Row],[Precio Final]]*10%</f>
        <v>1.8</v>
      </c>
      <c r="N323" s="42">
        <v>166</v>
      </c>
      <c r="O323" s="42">
        <v>18</v>
      </c>
      <c r="P323" s="42">
        <v>9.2222222222222214</v>
      </c>
      <c r="Q323" s="110">
        <v>150</v>
      </c>
      <c r="R323" s="42">
        <v>10</v>
      </c>
      <c r="S323" s="177">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5">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2819</v>
      </c>
      <c r="E324" s="83" t="s">
        <v>2460</v>
      </c>
      <c r="F324" s="83" t="s">
        <v>697</v>
      </c>
      <c r="G324" s="83" t="s">
        <v>164</v>
      </c>
      <c r="H324" s="171">
        <f>INVENTARIO[[#This Row],[Precio Final]]</f>
        <v>12</v>
      </c>
      <c r="I324" s="192">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6">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2820</v>
      </c>
      <c r="E325" s="78" t="s">
        <v>2460</v>
      </c>
      <c r="F325" s="78" t="s">
        <v>698</v>
      </c>
      <c r="G325" s="78" t="s">
        <v>164</v>
      </c>
      <c r="H325" s="171">
        <f>INVENTARIO[[#This Row],[Precio Final]]</f>
        <v>12</v>
      </c>
      <c r="I325" s="193">
        <f t="shared" si="28"/>
        <v>11.290000000000001</v>
      </c>
      <c r="J325" s="78">
        <v>4</v>
      </c>
      <c r="K325" s="112">
        <f>SUMIFS(VENTAS[Cantidad],VENTAS[Código del producto Vendido],INVENTARIO[[#This Row],[Code]])</f>
        <v>0</v>
      </c>
      <c r="L325" s="120">
        <f>INVENTARIO[[#This Row],[Entradas]]-INVENTARIO[[#This Row],[Salidas]]</f>
        <v>4</v>
      </c>
      <c r="M325" s="171">
        <f>INVENTARIO[[#This Row],[Precio Final]]*10%</f>
        <v>1.2000000000000002</v>
      </c>
      <c r="N325" s="42">
        <v>129</v>
      </c>
      <c r="O325" s="42">
        <v>18</v>
      </c>
      <c r="P325" s="42">
        <v>7.166666666666667</v>
      </c>
      <c r="Q325" s="110">
        <v>45</v>
      </c>
      <c r="R325" s="42">
        <v>8</v>
      </c>
      <c r="S325" s="177">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5">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192">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6">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1">
        <f>INVENTARIO[[#This Row],[Precio Final]]</f>
        <v>20</v>
      </c>
      <c r="I327" s="193">
        <f t="shared" si="28"/>
        <v>16.083333333333332</v>
      </c>
      <c r="J327" s="78">
        <v>3</v>
      </c>
      <c r="K327" s="112">
        <f>SUMIFS(VENTAS[Cantidad],VENTAS[Código del producto Vendido],INVENTARIO[[#This Row],[Code]])</f>
        <v>3</v>
      </c>
      <c r="L327" s="120">
        <f>INVENTARIO[[#This Row],[Entradas]]-INVENTARIO[[#This Row],[Salidas]]</f>
        <v>0</v>
      </c>
      <c r="M327" s="171">
        <f>INVENTARIO[[#This Row],[Precio Final]]*10%</f>
        <v>2</v>
      </c>
      <c r="N327" s="42">
        <v>166</v>
      </c>
      <c r="O327" s="42">
        <v>18</v>
      </c>
      <c r="P327" s="42">
        <v>9.2222222222222214</v>
      </c>
      <c r="Q327" s="110">
        <v>150</v>
      </c>
      <c r="R327" s="42">
        <v>10</v>
      </c>
      <c r="S327" s="177">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5">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2819</v>
      </c>
      <c r="E328" s="83" t="s">
        <v>805</v>
      </c>
      <c r="F328" s="83" t="s">
        <v>698</v>
      </c>
      <c r="G328" s="83" t="s">
        <v>164</v>
      </c>
      <c r="H328" s="171">
        <f>INVENTARIO[[#This Row],[Precio Final]]</f>
        <v>9</v>
      </c>
      <c r="I328" s="192">
        <f>U328</f>
        <v>7.9024999999999999</v>
      </c>
      <c r="J328" s="83">
        <v>3</v>
      </c>
      <c r="K328" s="112">
        <f>SUMIFS(VENTAS[Cantidad],VENTAS[Código del producto Vendido],INVENTARIO[[#This Row],[Code]])</f>
        <v>3</v>
      </c>
      <c r="L328" s="121">
        <f>INVENTARIO[[#This Row],[Entradas]]-INVENTARIO[[#This Row],[Salidas]]</f>
        <v>0</v>
      </c>
      <c r="M328" s="171">
        <f>INVENTARIO[[#This Row],[Precio Final]]*10%</f>
        <v>0.9</v>
      </c>
      <c r="N328" s="43">
        <v>88.35</v>
      </c>
      <c r="O328" s="43">
        <v>18</v>
      </c>
      <c r="P328" s="43">
        <v>4.9083333333333332</v>
      </c>
      <c r="Q328" s="112">
        <v>45</v>
      </c>
      <c r="R328" s="43">
        <v>8</v>
      </c>
      <c r="S328" s="176">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11.195</v>
      </c>
      <c r="Y328" s="43"/>
      <c r="Z328" s="43"/>
      <c r="AA328" s="43">
        <f>INVENTARIO[[#This Row],[Costo total]]*INVENTARIO[[#This Row],[Entradas]]</f>
        <v>15.805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1">
        <f>INVENTARIO[[#This Row],[Precio Final]]</f>
        <v>18</v>
      </c>
      <c r="I329" s="193">
        <f t="shared" ref="I329:I335" si="30">U329</f>
        <v>16.25</v>
      </c>
      <c r="J329" s="78">
        <v>2</v>
      </c>
      <c r="K329" s="112">
        <f>SUMIFS(VENTAS[Cantidad],VENTAS[Código del producto Vendido],INVENTARIO[[#This Row],[Code]])</f>
        <v>0</v>
      </c>
      <c r="L329" s="120">
        <f>INVENTARIO[[#This Row],[Entradas]]-INVENTARIO[[#This Row],[Salidas]]</f>
        <v>2</v>
      </c>
      <c r="M329" s="171">
        <f>INVENTARIO[[#This Row],[Precio Final]]*10%</f>
        <v>1.8</v>
      </c>
      <c r="N329" s="42">
        <v>123</v>
      </c>
      <c r="O329" s="42">
        <v>18</v>
      </c>
      <c r="P329" s="42">
        <v>6.833333333333333</v>
      </c>
      <c r="Q329" s="110">
        <v>500</v>
      </c>
      <c r="R329" s="42">
        <v>8</v>
      </c>
      <c r="S329" s="177">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5">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2327</v>
      </c>
      <c r="E330" s="83" t="s">
        <v>2461</v>
      </c>
      <c r="F330" s="83" t="s">
        <v>695</v>
      </c>
      <c r="G330" s="83" t="s">
        <v>164</v>
      </c>
      <c r="H330" s="171">
        <f>INVENTARIO[[#This Row],[Precio Final]]</f>
        <v>12</v>
      </c>
      <c r="I330" s="192">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6">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1">
        <f>INVENTARIO[[#This Row],[Precio Final]]</f>
        <v>11</v>
      </c>
      <c r="I331" s="193">
        <f t="shared" si="30"/>
        <v>10.324999999999999</v>
      </c>
      <c r="J331" s="78">
        <v>2</v>
      </c>
      <c r="K331" s="112">
        <f>SUMIFS(VENTAS[Cantidad],VENTAS[Código del producto Vendido],INVENTARIO[[#This Row],[Code]])</f>
        <v>2</v>
      </c>
      <c r="L331" s="120">
        <f>INVENTARIO[[#This Row],[Entradas]]-INVENTARIO[[#This Row],[Salidas]]</f>
        <v>0</v>
      </c>
      <c r="M331" s="171">
        <f>INVENTARIO[[#This Row],[Precio Final]]*10%</f>
        <v>1.1000000000000001</v>
      </c>
      <c r="N331" s="42">
        <v>78</v>
      </c>
      <c r="O331" s="42">
        <v>18</v>
      </c>
      <c r="P331" s="42">
        <v>4.333333333333333</v>
      </c>
      <c r="Q331" s="110">
        <v>150</v>
      </c>
      <c r="R331" s="42">
        <v>17</v>
      </c>
      <c r="S331" s="177">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5">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192">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6">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2462</v>
      </c>
      <c r="F333" s="78" t="s">
        <v>697</v>
      </c>
      <c r="G333" s="78" t="s">
        <v>164</v>
      </c>
      <c r="H333" s="171">
        <f>INVENTARIO[[#This Row],[Precio Final]]</f>
        <v>10</v>
      </c>
      <c r="I333" s="193">
        <f t="shared" si="30"/>
        <v>10.658333333333333</v>
      </c>
      <c r="J333" s="78">
        <v>2</v>
      </c>
      <c r="K333" s="112">
        <f>SUMIFS(VENTAS[Cantidad],VENTAS[Código del producto Vendido],INVENTARIO[[#This Row],[Code]])</f>
        <v>1</v>
      </c>
      <c r="L333" s="120">
        <f>INVENTARIO[[#This Row],[Entradas]]-INVENTARIO[[#This Row],[Salidas]]</f>
        <v>1</v>
      </c>
      <c r="M333" s="171">
        <f>INVENTARIO[[#This Row],[Precio Final]]*10%</f>
        <v>1</v>
      </c>
      <c r="N333" s="42">
        <v>82</v>
      </c>
      <c r="O333" s="42">
        <v>18</v>
      </c>
      <c r="P333" s="42">
        <v>4.5555555555555554</v>
      </c>
      <c r="Q333" s="110">
        <v>150</v>
      </c>
      <c r="R333" s="42">
        <v>17</v>
      </c>
      <c r="S333" s="177">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5">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192">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6">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2463</v>
      </c>
      <c r="F335" s="78" t="s">
        <v>697</v>
      </c>
      <c r="G335" s="78" t="s">
        <v>164</v>
      </c>
      <c r="H335" s="171">
        <f>INVENTARIO[[#This Row],[Precio Final]]</f>
        <v>10</v>
      </c>
      <c r="I335" s="193">
        <f t="shared" si="30"/>
        <v>10.658333333333333</v>
      </c>
      <c r="J335" s="78">
        <v>2</v>
      </c>
      <c r="K335" s="112">
        <f>SUMIFS(VENTAS[Cantidad],VENTAS[Código del producto Vendido],INVENTARIO[[#This Row],[Code]])</f>
        <v>0</v>
      </c>
      <c r="L335" s="120">
        <f>INVENTARIO[[#This Row],[Entradas]]-INVENTARIO[[#This Row],[Salidas]]</f>
        <v>2</v>
      </c>
      <c r="M335" s="171">
        <f>INVENTARIO[[#This Row],[Precio Final]]*10%</f>
        <v>1</v>
      </c>
      <c r="N335" s="42">
        <v>82</v>
      </c>
      <c r="O335" s="42">
        <v>18</v>
      </c>
      <c r="P335" s="42">
        <v>4.5555555555555554</v>
      </c>
      <c r="Q335" s="110">
        <v>150</v>
      </c>
      <c r="R335" s="42">
        <v>17</v>
      </c>
      <c r="S335" s="177">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5">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192">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6">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2819</v>
      </c>
      <c r="E337" s="78" t="s">
        <v>2464</v>
      </c>
      <c r="F337" s="78" t="s">
        <v>692</v>
      </c>
      <c r="G337" s="78" t="s">
        <v>426</v>
      </c>
      <c r="H337" s="171">
        <f>INVENTARIO[[#This Row],[Precio Final]]</f>
        <v>15</v>
      </c>
      <c r="I337" s="193">
        <f t="shared" si="32"/>
        <v>12.600000000000001</v>
      </c>
      <c r="J337" s="78">
        <v>1</v>
      </c>
      <c r="K337" s="112">
        <f>SUMIFS(VENTAS[Cantidad],VENTAS[Código del producto Vendido],INVENTARIO[[#This Row],[Code]])</f>
        <v>0</v>
      </c>
      <c r="L337" s="120">
        <f>INVENTARIO[[#This Row],[Entradas]]-INVENTARIO[[#This Row],[Salidas]]</f>
        <v>1</v>
      </c>
      <c r="M337" s="171">
        <f>INVENTARIO[[#This Row],[Precio Final]]*10%</f>
        <v>1.5</v>
      </c>
      <c r="N337" s="42">
        <v>129</v>
      </c>
      <c r="O337" s="42">
        <v>18</v>
      </c>
      <c r="P337" s="42">
        <v>8</v>
      </c>
      <c r="Q337" s="110">
        <v>40</v>
      </c>
      <c r="R337" s="42">
        <v>10</v>
      </c>
      <c r="S337" s="177">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5">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2819</v>
      </c>
      <c r="E338" s="83" t="s">
        <v>728</v>
      </c>
      <c r="F338" s="83" t="s">
        <v>692</v>
      </c>
      <c r="G338" s="83" t="s">
        <v>426</v>
      </c>
      <c r="H338" s="171">
        <f>INVENTARIO[[#This Row],[Precio Final]]</f>
        <v>17</v>
      </c>
      <c r="I338" s="192">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6">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2328</v>
      </c>
      <c r="E339" s="78" t="s">
        <v>2357</v>
      </c>
      <c r="F339" s="78" t="s">
        <v>692</v>
      </c>
      <c r="G339" s="78" t="s">
        <v>426</v>
      </c>
      <c r="H339" s="171">
        <f>INVENTARIO[[#This Row],[Precio Final]]</f>
        <v>35</v>
      </c>
      <c r="I339" s="193">
        <f t="shared" si="32"/>
        <v>46.666666666666664</v>
      </c>
      <c r="J339" s="78">
        <v>1</v>
      </c>
      <c r="K339" s="112">
        <f>SUMIFS(VENTAS[Cantidad],VENTAS[Código del producto Vendido],INVENTARIO[[#This Row],[Code]])</f>
        <v>0</v>
      </c>
      <c r="L339" s="120">
        <f>INVENTARIO[[#This Row],[Entradas]]-INVENTARIO[[#This Row],[Salidas]]</f>
        <v>1</v>
      </c>
      <c r="M339" s="171">
        <f>INVENTARIO[[#This Row],[Precio Final]]*10%</f>
        <v>3.5</v>
      </c>
      <c r="N339" s="42">
        <v>497</v>
      </c>
      <c r="O339" s="42">
        <v>18</v>
      </c>
      <c r="P339" s="42">
        <v>27.611111111111111</v>
      </c>
      <c r="Q339" s="110">
        <v>350</v>
      </c>
      <c r="R339" s="42">
        <v>10</v>
      </c>
      <c r="S339" s="177">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5">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192">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6">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1">
        <f>INVENTARIO[[#This Row],[Precio Final]]</f>
        <v>19</v>
      </c>
      <c r="I341" s="193">
        <f t="shared" si="32"/>
        <v>19.416666666666668</v>
      </c>
      <c r="J341" s="78">
        <v>1</v>
      </c>
      <c r="K341" s="112">
        <f>SUMIFS(VENTAS[Cantidad],VENTAS[Código del producto Vendido],INVENTARIO[[#This Row],[Code]])</f>
        <v>0</v>
      </c>
      <c r="L341" s="120">
        <f>INVENTARIO[[#This Row],[Entradas]]-INVENTARIO[[#This Row],[Salidas]]</f>
        <v>1</v>
      </c>
      <c r="M341" s="171">
        <f>INVENTARIO[[#This Row],[Precio Final]]*10%</f>
        <v>1.9000000000000001</v>
      </c>
      <c r="N341" s="42">
        <v>170</v>
      </c>
      <c r="O341" s="42">
        <v>18</v>
      </c>
      <c r="P341" s="42">
        <v>9.4444444444444446</v>
      </c>
      <c r="Q341" s="110">
        <v>350</v>
      </c>
      <c r="R341" s="42">
        <v>10</v>
      </c>
      <c r="S341" s="177">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5">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192">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6">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2819</v>
      </c>
      <c r="E343" s="78" t="s">
        <v>732</v>
      </c>
      <c r="F343" s="78" t="s">
        <v>698</v>
      </c>
      <c r="G343" s="78" t="s">
        <v>426</v>
      </c>
      <c r="H343" s="171">
        <f>INVENTARIO[[#This Row],[Precio Final]]</f>
        <v>9</v>
      </c>
      <c r="I343" s="193">
        <f t="shared" si="32"/>
        <v>7.5333333333333332</v>
      </c>
      <c r="J343" s="78">
        <v>2</v>
      </c>
      <c r="K343" s="112">
        <f>SUMIFS(VENTAS[Cantidad],VENTAS[Código del producto Vendido],INVENTARIO[[#This Row],[Code]])</f>
        <v>2</v>
      </c>
      <c r="L343" s="120">
        <f>INVENTARIO[[#This Row],[Entradas]]-INVENTARIO[[#This Row],[Salidas]]</f>
        <v>0</v>
      </c>
      <c r="M343" s="171">
        <f>INVENTARIO[[#This Row],[Precio Final]]*10%</f>
        <v>0.9</v>
      </c>
      <c r="N343" s="42">
        <v>85</v>
      </c>
      <c r="O343" s="42">
        <v>18</v>
      </c>
      <c r="P343" s="42">
        <v>4.7222222222222223</v>
      </c>
      <c r="Q343" s="110">
        <v>30</v>
      </c>
      <c r="R343" s="42">
        <v>10</v>
      </c>
      <c r="S343" s="177">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5">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2819</v>
      </c>
      <c r="E344" s="83" t="s">
        <v>732</v>
      </c>
      <c r="F344" s="83" t="s">
        <v>695</v>
      </c>
      <c r="G344" s="83" t="s">
        <v>426</v>
      </c>
      <c r="H344" s="171">
        <f>INVENTARIO[[#This Row],[Precio Final]]</f>
        <v>9</v>
      </c>
      <c r="I344" s="192">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6">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2819</v>
      </c>
      <c r="E345" s="78" t="s">
        <v>732</v>
      </c>
      <c r="F345" s="78" t="s">
        <v>698</v>
      </c>
      <c r="G345" s="78" t="s">
        <v>426</v>
      </c>
      <c r="H345" s="171">
        <f>INVENTARIO[[#This Row],[Precio Final]]</f>
        <v>9</v>
      </c>
      <c r="I345" s="193">
        <f t="shared" si="32"/>
        <v>7.5333333333333332</v>
      </c>
      <c r="J345" s="78">
        <v>1</v>
      </c>
      <c r="K345" s="112">
        <f>SUMIFS(VENTAS[Cantidad],VENTAS[Código del producto Vendido],INVENTARIO[[#This Row],[Code]])</f>
        <v>1</v>
      </c>
      <c r="L345" s="120">
        <f>INVENTARIO[[#This Row],[Entradas]]-INVENTARIO[[#This Row],[Salidas]]</f>
        <v>0</v>
      </c>
      <c r="M345" s="171">
        <f>INVENTARIO[[#This Row],[Precio Final]]*10%</f>
        <v>0.9</v>
      </c>
      <c r="N345" s="42">
        <v>85</v>
      </c>
      <c r="O345" s="42">
        <v>18</v>
      </c>
      <c r="P345" s="42">
        <v>4.7222222222222223</v>
      </c>
      <c r="Q345" s="110">
        <v>30</v>
      </c>
      <c r="R345" s="42">
        <v>10</v>
      </c>
      <c r="S345" s="177">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5">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2303</v>
      </c>
      <c r="B346" s="169"/>
      <c r="C346" s="170" t="s">
        <v>12</v>
      </c>
      <c r="D346" s="83" t="s">
        <v>192</v>
      </c>
      <c r="E346" s="83" t="s">
        <v>2304</v>
      </c>
      <c r="F346" s="83" t="s">
        <v>711</v>
      </c>
      <c r="G346" s="83" t="s">
        <v>426</v>
      </c>
      <c r="H346" s="171">
        <f>INVENTARIO[[#This Row],[Precio Final]]</f>
        <v>12</v>
      </c>
      <c r="I346" s="192"/>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6">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2819</v>
      </c>
      <c r="E347" s="78" t="s">
        <v>732</v>
      </c>
      <c r="F347" s="78" t="s">
        <v>695</v>
      </c>
      <c r="G347" s="78" t="s">
        <v>426</v>
      </c>
      <c r="H347" s="171">
        <f>INVENTARIO[[#This Row],[Precio Final]]</f>
        <v>9</v>
      </c>
      <c r="I347" s="193">
        <f t="shared" si="32"/>
        <v>7.5333333333333332</v>
      </c>
      <c r="J347" s="78">
        <v>12</v>
      </c>
      <c r="K347" s="112">
        <f>SUMIFS(VENTAS[Cantidad],VENTAS[Código del producto Vendido],INVENTARIO[[#This Row],[Code]])</f>
        <v>12</v>
      </c>
      <c r="L347" s="120">
        <f>INVENTARIO[[#This Row],[Entradas]]-INVENTARIO[[#This Row],[Salidas]]</f>
        <v>0</v>
      </c>
      <c r="M347" s="171">
        <f>INVENTARIO[[#This Row],[Precio Final]]*10%</f>
        <v>0.9</v>
      </c>
      <c r="N347" s="42">
        <v>85</v>
      </c>
      <c r="O347" s="42">
        <v>18</v>
      </c>
      <c r="P347" s="42">
        <v>4.7222222222222223</v>
      </c>
      <c r="Q347" s="110">
        <v>30</v>
      </c>
      <c r="R347" s="42">
        <v>10</v>
      </c>
      <c r="S347" s="177">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5">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192">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6">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1">
        <f>INVENTARIO[[#This Row],[Precio Final]]</f>
        <v>19</v>
      </c>
      <c r="I349" s="193">
        <f t="shared" si="32"/>
        <v>17.916666666666668</v>
      </c>
      <c r="J349" s="78">
        <v>2</v>
      </c>
      <c r="K349" s="112">
        <f>SUMIFS(VENTAS[Cantidad],VENTAS[Código del producto Vendido],INVENTARIO[[#This Row],[Code]])</f>
        <v>1</v>
      </c>
      <c r="L349" s="120">
        <f>INVENTARIO[[#This Row],[Entradas]]-INVENTARIO[[#This Row],[Salidas]]</f>
        <v>1</v>
      </c>
      <c r="M349" s="171">
        <f>INVENTARIO[[#This Row],[Precio Final]]*10%</f>
        <v>1.9000000000000001</v>
      </c>
      <c r="N349" s="42">
        <v>170</v>
      </c>
      <c r="O349" s="42">
        <v>18</v>
      </c>
      <c r="P349" s="42">
        <v>9.4444444444444446</v>
      </c>
      <c r="Q349" s="110">
        <v>250</v>
      </c>
      <c r="R349" s="42">
        <v>10</v>
      </c>
      <c r="S349" s="177">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5">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2465</v>
      </c>
      <c r="F350" s="83" t="s">
        <v>695</v>
      </c>
      <c r="G350" s="83" t="s">
        <v>426</v>
      </c>
      <c r="H350" s="171">
        <f>INVENTARIO[[#This Row],[Precio Final]]</f>
        <v>18</v>
      </c>
      <c r="I350" s="192">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6">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2465</v>
      </c>
      <c r="F351" s="78" t="s">
        <v>697</v>
      </c>
      <c r="G351" s="78" t="s">
        <v>426</v>
      </c>
      <c r="H351" s="171">
        <f>INVENTARIO[[#This Row],[Precio Final]]</f>
        <v>18</v>
      </c>
      <c r="I351" s="193">
        <f t="shared" si="32"/>
        <v>17.916666666666668</v>
      </c>
      <c r="J351" s="78">
        <v>3</v>
      </c>
      <c r="K351" s="112">
        <f>SUMIFS(VENTAS[Cantidad],VENTAS[Código del producto Vendido],INVENTARIO[[#This Row],[Code]])</f>
        <v>1</v>
      </c>
      <c r="L351" s="120">
        <f>INVENTARIO[[#This Row],[Entradas]]-INVENTARIO[[#This Row],[Salidas]]</f>
        <v>2</v>
      </c>
      <c r="M351" s="171">
        <f>INVENTARIO[[#This Row],[Precio Final]]*10%</f>
        <v>1.8</v>
      </c>
      <c r="N351" s="42">
        <v>170</v>
      </c>
      <c r="O351" s="42">
        <v>18</v>
      </c>
      <c r="P351" s="42">
        <v>9.4444444444444446</v>
      </c>
      <c r="Q351" s="110">
        <v>250</v>
      </c>
      <c r="R351" s="42">
        <v>10</v>
      </c>
      <c r="S351" s="177">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5">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192">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6">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1">
        <f>INVENTARIO[[#This Row],[Precio Final]]</f>
        <v>12</v>
      </c>
      <c r="I353" s="193">
        <f t="shared" si="34"/>
        <v>16.700000000000003</v>
      </c>
      <c r="J353" s="78">
        <v>1</v>
      </c>
      <c r="K353" s="112">
        <f>SUMIFS(VENTAS[Cantidad],VENTAS[Código del producto Vendido],INVENTARIO[[#This Row],[Code]])</f>
        <v>1</v>
      </c>
      <c r="L353" s="120">
        <f>INVENTARIO[[#This Row],[Entradas]]-INVENTARIO[[#This Row],[Salidas]]</f>
        <v>0</v>
      </c>
      <c r="M353" s="171">
        <f>INVENTARIO[[#This Row],[Precio Final]]*10%</f>
        <v>1.2000000000000002</v>
      </c>
      <c r="N353" s="42">
        <v>195</v>
      </c>
      <c r="O353" s="42">
        <v>18</v>
      </c>
      <c r="P353" s="42">
        <v>10.833333333333334</v>
      </c>
      <c r="Q353" s="110">
        <v>30</v>
      </c>
      <c r="R353" s="42">
        <v>10</v>
      </c>
      <c r="S353" s="177">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5">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2579</v>
      </c>
      <c r="E354" s="83" t="s">
        <v>2632</v>
      </c>
      <c r="F354" s="83" t="s">
        <v>695</v>
      </c>
      <c r="G354" s="83" t="s">
        <v>426</v>
      </c>
      <c r="H354" s="171">
        <f>INVENTARIO[[#This Row],[Precio Final]]</f>
        <v>30</v>
      </c>
      <c r="I354" s="192">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6">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2579</v>
      </c>
      <c r="E355" s="78" t="s">
        <v>2466</v>
      </c>
      <c r="F355" s="78" t="s">
        <v>719</v>
      </c>
      <c r="G355" s="78" t="s">
        <v>426</v>
      </c>
      <c r="H355" s="171">
        <f>INVENTARIO[[#This Row],[Precio Final]]</f>
        <v>35</v>
      </c>
      <c r="I355" s="193">
        <f t="shared" si="34"/>
        <v>42.583333333333336</v>
      </c>
      <c r="J355" s="78">
        <v>1</v>
      </c>
      <c r="K355" s="112">
        <f>SUMIFS(VENTAS[Cantidad],VENTAS[Código del producto Vendido],INVENTARIO[[#This Row],[Code]])</f>
        <v>0</v>
      </c>
      <c r="L355" s="120">
        <f>INVENTARIO[[#This Row],[Entradas]]-INVENTARIO[[#This Row],[Salidas]]</f>
        <v>1</v>
      </c>
      <c r="M355" s="171">
        <f>INVENTARIO[[#This Row],[Precio Final]]*10%</f>
        <v>3.5</v>
      </c>
      <c r="N355" s="42">
        <v>430</v>
      </c>
      <c r="O355" s="42">
        <v>18</v>
      </c>
      <c r="P355" s="42">
        <v>23.888888888888889</v>
      </c>
      <c r="Q355" s="110">
        <v>450</v>
      </c>
      <c r="R355" s="42">
        <v>10</v>
      </c>
      <c r="S355" s="177">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5">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2579</v>
      </c>
      <c r="E356" s="83" t="s">
        <v>2467</v>
      </c>
      <c r="F356" s="83" t="s">
        <v>718</v>
      </c>
      <c r="G356" s="83" t="s">
        <v>426</v>
      </c>
      <c r="H356" s="171">
        <f>INVENTARIO[[#This Row],[Precio Final]]</f>
        <v>35</v>
      </c>
      <c r="I356" s="192">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6">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2666</v>
      </c>
      <c r="E357" s="78" t="s">
        <v>2468</v>
      </c>
      <c r="F357" s="78" t="s">
        <v>716</v>
      </c>
      <c r="G357" s="78" t="s">
        <v>426</v>
      </c>
      <c r="H357" s="171">
        <f>INVENTARIO[[#This Row],[Precio Final]]</f>
        <v>35</v>
      </c>
      <c r="I357" s="193">
        <f t="shared" si="34"/>
        <v>40.5</v>
      </c>
      <c r="J357" s="78">
        <v>3</v>
      </c>
      <c r="K357" s="112">
        <f>SUMIFS(VENTAS[Cantidad],VENTAS[Código del producto Vendido],INVENTARIO[[#This Row],[Code]])</f>
        <v>1</v>
      </c>
      <c r="L357" s="120">
        <f>INVENTARIO[[#This Row],[Entradas]]-INVENTARIO[[#This Row],[Salidas]]</f>
        <v>2</v>
      </c>
      <c r="M357" s="171">
        <f>INVENTARIO[[#This Row],[Precio Final]]*10%</f>
        <v>3.5</v>
      </c>
      <c r="N357" s="42">
        <v>360</v>
      </c>
      <c r="O357" s="42">
        <v>18</v>
      </c>
      <c r="P357" s="42">
        <v>20</v>
      </c>
      <c r="Q357" s="110">
        <v>700</v>
      </c>
      <c r="R357" s="42">
        <v>10</v>
      </c>
      <c r="S357" s="177">
        <f t="shared" si="35"/>
        <v>7</v>
      </c>
      <c r="T357" s="42">
        <f>INVENTARIO[[#This Row],[Costo Unitario (USD)]]+INVENTARIO[[#This Row],[Costo Envío (USD)]]</f>
        <v>27</v>
      </c>
      <c r="U357" s="42">
        <f>INVENTARIO[[#This Row],[Costo total]]*1.5</f>
        <v>40.5</v>
      </c>
      <c r="V357" s="42">
        <v>35</v>
      </c>
      <c r="W357" s="42">
        <f>INVENTARIO[[#This Row],[Precio Final]]-INVENTARIO[[#This Row],[Costo total]]</f>
        <v>8</v>
      </c>
      <c r="X357" s="175">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192">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6">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1">
        <f>INVENTARIO[[#This Row],[Precio Final]]</f>
        <v>35</v>
      </c>
      <c r="I359" s="193">
        <f t="shared" si="34"/>
        <v>40.5</v>
      </c>
      <c r="J359" s="78">
        <v>1</v>
      </c>
      <c r="K359" s="112">
        <f>SUMIFS(VENTAS[Cantidad],VENTAS[Código del producto Vendido],INVENTARIO[[#This Row],[Code]])</f>
        <v>1</v>
      </c>
      <c r="L359" s="120">
        <f>INVENTARIO[[#This Row],[Entradas]]-INVENTARIO[[#This Row],[Salidas]]</f>
        <v>0</v>
      </c>
      <c r="M359" s="171">
        <f>INVENTARIO[[#This Row],[Precio Final]]*10%</f>
        <v>3.5</v>
      </c>
      <c r="N359" s="42">
        <v>360</v>
      </c>
      <c r="O359" s="42">
        <v>18</v>
      </c>
      <c r="P359" s="42">
        <v>20</v>
      </c>
      <c r="Q359" s="110">
        <v>700</v>
      </c>
      <c r="R359" s="42">
        <v>10</v>
      </c>
      <c r="S359" s="177">
        <f t="shared" si="35"/>
        <v>7</v>
      </c>
      <c r="T359" s="42">
        <f>INVENTARIO[[#This Row],[Costo Unitario (USD)]]+INVENTARIO[[#This Row],[Costo Envío (USD)]]</f>
        <v>27</v>
      </c>
      <c r="U359" s="42">
        <f>INVENTARIO[[#This Row],[Costo total]]*1.5</f>
        <v>40.5</v>
      </c>
      <c r="V359" s="42">
        <v>35</v>
      </c>
      <c r="W359" s="42">
        <f>INVENTARIO[[#This Row],[Precio Final]]-INVENTARIO[[#This Row],[Costo total]]</f>
        <v>8</v>
      </c>
      <c r="X359" s="175">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192">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6">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2666</v>
      </c>
      <c r="E361" s="78" t="s">
        <v>2469</v>
      </c>
      <c r="F361" s="78" t="s">
        <v>716</v>
      </c>
      <c r="G361" s="78" t="s">
        <v>426</v>
      </c>
      <c r="H361" s="171">
        <f>INVENTARIO[[#This Row],[Precio Final]]</f>
        <v>27</v>
      </c>
      <c r="I361" s="193">
        <f t="shared" si="34"/>
        <v>28.083333333333332</v>
      </c>
      <c r="J361" s="78">
        <v>2</v>
      </c>
      <c r="K361" s="112">
        <f>SUMIFS(VENTAS[Cantidad],VENTAS[Código del producto Vendido],INVENTARIO[[#This Row],[Code]])</f>
        <v>0</v>
      </c>
      <c r="L361" s="120">
        <f>INVENTARIO[[#This Row],[Entradas]]-INVENTARIO[[#This Row],[Salidas]]</f>
        <v>2</v>
      </c>
      <c r="M361" s="171">
        <f>INVENTARIO[[#This Row],[Precio Final]]*10%</f>
        <v>2.7</v>
      </c>
      <c r="N361" s="42">
        <v>265</v>
      </c>
      <c r="O361" s="42">
        <v>18</v>
      </c>
      <c r="P361" s="42">
        <v>14.722222222222221</v>
      </c>
      <c r="Q361" s="110">
        <v>400</v>
      </c>
      <c r="R361" s="42">
        <v>10</v>
      </c>
      <c r="S361" s="177">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5">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2666</v>
      </c>
      <c r="E362" s="83" t="s">
        <v>2469</v>
      </c>
      <c r="F362" s="83" t="s">
        <v>714</v>
      </c>
      <c r="G362" s="83" t="s">
        <v>426</v>
      </c>
      <c r="H362" s="171">
        <f>INVENTARIO[[#This Row],[Precio Final]]</f>
        <v>27</v>
      </c>
      <c r="I362" s="192">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6">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2666</v>
      </c>
      <c r="E363" s="78" t="s">
        <v>2469</v>
      </c>
      <c r="F363" s="78" t="s">
        <v>712</v>
      </c>
      <c r="G363" s="78" t="s">
        <v>426</v>
      </c>
      <c r="H363" s="171">
        <f>INVENTARIO[[#This Row],[Precio Final]]</f>
        <v>27</v>
      </c>
      <c r="I363" s="193">
        <f t="shared" si="34"/>
        <v>28.083333333333332</v>
      </c>
      <c r="J363" s="78">
        <v>1</v>
      </c>
      <c r="K363" s="112">
        <f>SUMIFS(VENTAS[Cantidad],VENTAS[Código del producto Vendido],INVENTARIO[[#This Row],[Code]])</f>
        <v>0</v>
      </c>
      <c r="L363" s="120">
        <f>INVENTARIO[[#This Row],[Entradas]]-INVENTARIO[[#This Row],[Salidas]]</f>
        <v>1</v>
      </c>
      <c r="M363" s="171">
        <f>INVENTARIO[[#This Row],[Precio Final]]*10%</f>
        <v>2.7</v>
      </c>
      <c r="N363" s="42">
        <v>265</v>
      </c>
      <c r="O363" s="42">
        <v>18</v>
      </c>
      <c r="P363" s="42">
        <v>14.722222222222221</v>
      </c>
      <c r="Q363" s="110">
        <v>400</v>
      </c>
      <c r="R363" s="42">
        <v>10</v>
      </c>
      <c r="S363" s="177">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5">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2667</v>
      </c>
      <c r="E364" s="83" t="s">
        <v>717</v>
      </c>
      <c r="F364" s="83" t="s">
        <v>712</v>
      </c>
      <c r="G364" s="83" t="s">
        <v>426</v>
      </c>
      <c r="H364" s="171">
        <f>INVENTARIO[[#This Row],[Precio Final]]</f>
        <v>18</v>
      </c>
      <c r="I364" s="192">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6">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1">
        <f>INVENTARIO[[#This Row],[Precio Final]]</f>
        <v>39</v>
      </c>
      <c r="I365" s="193">
        <f t="shared" si="34"/>
        <v>44.25</v>
      </c>
      <c r="J365" s="78">
        <v>1</v>
      </c>
      <c r="K365" s="112">
        <f>SUMIFS(VENTAS[Cantidad],VENTAS[Código del producto Vendido],INVENTARIO[[#This Row],[Code]])</f>
        <v>1</v>
      </c>
      <c r="L365" s="120">
        <f>INVENTARIO[[#This Row],[Entradas]]-INVENTARIO[[#This Row],[Salidas]]</f>
        <v>0</v>
      </c>
      <c r="M365" s="171">
        <f>INVENTARIO[[#This Row],[Precio Final]]*10%</f>
        <v>3.9000000000000004</v>
      </c>
      <c r="N365" s="42">
        <v>396</v>
      </c>
      <c r="O365" s="42">
        <v>18</v>
      </c>
      <c r="P365" s="42">
        <v>25</v>
      </c>
      <c r="Q365" s="110">
        <v>450</v>
      </c>
      <c r="R365" s="42">
        <v>10</v>
      </c>
      <c r="S365" s="177">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5">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192">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6">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2666</v>
      </c>
      <c r="E367" s="78" t="s">
        <v>807</v>
      </c>
      <c r="F367" s="78" t="s">
        <v>3008</v>
      </c>
      <c r="G367" s="78" t="s">
        <v>426</v>
      </c>
      <c r="H367" s="171">
        <f>INVENTARIO[[#This Row],[Precio Final]]</f>
        <v>30</v>
      </c>
      <c r="I367" s="193">
        <f t="shared" si="34"/>
        <v>34.916666666666671</v>
      </c>
      <c r="J367" s="78">
        <v>1</v>
      </c>
      <c r="K367" s="112">
        <f>SUMIFS(VENTAS[Cantidad],VENTAS[Código del producto Vendido],INVENTARIO[[#This Row],[Code]])</f>
        <v>0</v>
      </c>
      <c r="L367" s="120">
        <f>INVENTARIO[[#This Row],[Entradas]]-INVENTARIO[[#This Row],[Salidas]]</f>
        <v>1</v>
      </c>
      <c r="M367" s="171">
        <f>INVENTARIO[[#This Row],[Precio Final]]*10%</f>
        <v>3</v>
      </c>
      <c r="N367" s="42">
        <v>356</v>
      </c>
      <c r="O367" s="42">
        <v>18</v>
      </c>
      <c r="P367" s="42">
        <v>19.777777777777779</v>
      </c>
      <c r="Q367" s="110">
        <v>350</v>
      </c>
      <c r="R367" s="42">
        <v>10</v>
      </c>
      <c r="S367" s="177">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5">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2819</v>
      </c>
      <c r="E368" s="83" t="s">
        <v>633</v>
      </c>
      <c r="F368" s="83" t="s">
        <v>695</v>
      </c>
      <c r="G368" s="83" t="s">
        <v>426</v>
      </c>
      <c r="H368" s="171">
        <f>INVENTARIO[[#This Row],[Precio Final]]</f>
        <v>10</v>
      </c>
      <c r="I368" s="192">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6">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2819</v>
      </c>
      <c r="E369" s="78" t="s">
        <v>2470</v>
      </c>
      <c r="F369" s="78" t="s">
        <v>692</v>
      </c>
      <c r="G369" s="78" t="s">
        <v>426</v>
      </c>
      <c r="H369" s="171">
        <f>INVENTARIO[[#This Row],[Precio Final]]</f>
        <v>10</v>
      </c>
      <c r="I369" s="193">
        <f t="shared" ref="I369:I413" si="36">U369</f>
        <v>9.0833333333333321</v>
      </c>
      <c r="J369" s="78">
        <v>2</v>
      </c>
      <c r="K369" s="112">
        <f>SUMIFS(VENTAS[Cantidad],VENTAS[Código del producto Vendido],INVENTARIO[[#This Row],[Code]])</f>
        <v>1</v>
      </c>
      <c r="L369" s="120">
        <f>INVENTARIO[[#This Row],[Entradas]]-INVENTARIO[[#This Row],[Salidas]]</f>
        <v>1</v>
      </c>
      <c r="M369" s="171">
        <f>INVENTARIO[[#This Row],[Precio Final]]*10%</f>
        <v>1</v>
      </c>
      <c r="N369" s="42">
        <v>100</v>
      </c>
      <c r="O369" s="42">
        <v>18</v>
      </c>
      <c r="P369" s="42">
        <v>5.5555555555555554</v>
      </c>
      <c r="Q369" s="110">
        <v>50</v>
      </c>
      <c r="R369" s="42">
        <v>10</v>
      </c>
      <c r="S369" s="177">
        <f t="shared" ref="S369:S413"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5">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2819</v>
      </c>
      <c r="E370" s="83" t="s">
        <v>2471</v>
      </c>
      <c r="F370" s="83" t="s">
        <v>692</v>
      </c>
      <c r="G370" s="83" t="s">
        <v>426</v>
      </c>
      <c r="H370" s="171">
        <f>INVENTARIO[[#This Row],[Precio Final]]</f>
        <v>10</v>
      </c>
      <c r="I370" s="192">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6">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2819</v>
      </c>
      <c r="E371" s="78" t="s">
        <v>2471</v>
      </c>
      <c r="F371" s="78" t="s">
        <v>695</v>
      </c>
      <c r="G371" s="78" t="s">
        <v>426</v>
      </c>
      <c r="H371" s="171">
        <f>INVENTARIO[[#This Row],[Precio Final]]</f>
        <v>10</v>
      </c>
      <c r="I371" s="193">
        <f t="shared" si="36"/>
        <v>9.0833333333333321</v>
      </c>
      <c r="J371" s="78">
        <v>1</v>
      </c>
      <c r="K371" s="112">
        <f>SUMIFS(VENTAS[Cantidad],VENTAS[Código del producto Vendido],INVENTARIO[[#This Row],[Code]])</f>
        <v>0</v>
      </c>
      <c r="L371" s="120">
        <f>INVENTARIO[[#This Row],[Entradas]]-INVENTARIO[[#This Row],[Salidas]]</f>
        <v>1</v>
      </c>
      <c r="M371" s="171">
        <f>INVENTARIO[[#This Row],[Precio Final]]*10%</f>
        <v>1</v>
      </c>
      <c r="N371" s="42">
        <v>100</v>
      </c>
      <c r="O371" s="42">
        <v>18</v>
      </c>
      <c r="P371" s="42">
        <v>5.5555555555555554</v>
      </c>
      <c r="Q371" s="110">
        <v>50</v>
      </c>
      <c r="R371" s="42">
        <v>10</v>
      </c>
      <c r="S371" s="177">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5">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2819</v>
      </c>
      <c r="E372" s="83" t="s">
        <v>2472</v>
      </c>
      <c r="F372" s="83" t="s">
        <v>692</v>
      </c>
      <c r="G372" s="83" t="s">
        <v>426</v>
      </c>
      <c r="H372" s="171">
        <f>INVENTARIO[[#This Row],[Precio Final]]</f>
        <v>10</v>
      </c>
      <c r="I372" s="192">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6">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2819</v>
      </c>
      <c r="E373" s="78" t="s">
        <v>1286</v>
      </c>
      <c r="F373" s="78" t="s">
        <v>695</v>
      </c>
      <c r="G373" s="78" t="s">
        <v>426</v>
      </c>
      <c r="H373" s="171">
        <f>INVENTARIO[[#This Row],[Precio Final]]</f>
        <v>10</v>
      </c>
      <c r="I373" s="193">
        <f t="shared" si="36"/>
        <v>9.0833333333333321</v>
      </c>
      <c r="J373" s="78">
        <v>1</v>
      </c>
      <c r="K373" s="112">
        <f>SUMIFS(VENTAS[Cantidad],VENTAS[Código del producto Vendido],INVENTARIO[[#This Row],[Code]])</f>
        <v>1</v>
      </c>
      <c r="L373" s="120">
        <f>INVENTARIO[[#This Row],[Entradas]]-INVENTARIO[[#This Row],[Salidas]]</f>
        <v>0</v>
      </c>
      <c r="M373" s="171">
        <f>INVENTARIO[[#This Row],[Precio Final]]*10%</f>
        <v>1</v>
      </c>
      <c r="N373" s="42">
        <v>100</v>
      </c>
      <c r="O373" s="42">
        <v>18</v>
      </c>
      <c r="P373" s="42">
        <v>5.5555555555555554</v>
      </c>
      <c r="Q373" s="110">
        <v>50</v>
      </c>
      <c r="R373" s="42">
        <v>10</v>
      </c>
      <c r="S373" s="177">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5">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192">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6">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2473</v>
      </c>
      <c r="F375" s="78" t="s">
        <v>2324</v>
      </c>
      <c r="G375" s="78" t="s">
        <v>426</v>
      </c>
      <c r="H375" s="171">
        <f>INVENTARIO[[#This Row],[Precio Final]]</f>
        <v>15</v>
      </c>
      <c r="I375" s="193">
        <f t="shared" si="36"/>
        <v>17.333333333333332</v>
      </c>
      <c r="J375" s="78">
        <v>2</v>
      </c>
      <c r="K375" s="112">
        <f>SUMIFS(VENTAS[Cantidad],VENTAS[Código del producto Vendido],INVENTARIO[[#This Row],[Code]])</f>
        <v>1</v>
      </c>
      <c r="L375" s="120">
        <f>INVENTARIO[[#This Row],[Entradas]]-INVENTARIO[[#This Row],[Salidas]]</f>
        <v>1</v>
      </c>
      <c r="M375" s="171">
        <f>INVENTARIO[[#This Row],[Precio Final]]*10%</f>
        <v>1.5</v>
      </c>
      <c r="N375" s="42">
        <v>199</v>
      </c>
      <c r="O375" s="42">
        <v>18</v>
      </c>
      <c r="P375" s="42">
        <v>11.055555555555555</v>
      </c>
      <c r="Q375" s="110">
        <v>50</v>
      </c>
      <c r="R375" s="42">
        <v>10</v>
      </c>
      <c r="S375" s="177">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5">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2327</v>
      </c>
      <c r="E376" s="83" t="s">
        <v>706</v>
      </c>
      <c r="F376" s="83" t="s">
        <v>697</v>
      </c>
      <c r="G376" s="83" t="s">
        <v>426</v>
      </c>
      <c r="H376" s="171">
        <f>INVENTARIO[[#This Row],[Precio Final]]</f>
        <v>19</v>
      </c>
      <c r="I376" s="192">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6">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2327</v>
      </c>
      <c r="E377" s="78" t="s">
        <v>706</v>
      </c>
      <c r="F377" s="78" t="s">
        <v>695</v>
      </c>
      <c r="G377" s="78" t="s">
        <v>426</v>
      </c>
      <c r="H377" s="171">
        <f>INVENTARIO[[#This Row],[Precio Final]]</f>
        <v>0</v>
      </c>
      <c r="I377" s="193">
        <f t="shared" si="36"/>
        <v>40.5</v>
      </c>
      <c r="J377" s="78">
        <v>1</v>
      </c>
      <c r="K377" s="112">
        <f>SUMIFS(VENTAS[Cantidad],VENTAS[Código del producto Vendido],INVENTARIO[[#This Row],[Code]])</f>
        <v>0</v>
      </c>
      <c r="L377" s="120">
        <f>INVENTARIO[[#This Row],[Entradas]]-INVENTARIO[[#This Row],[Salidas]]</f>
        <v>1</v>
      </c>
      <c r="M377" s="171">
        <f>INVENTARIO[[#This Row],[Precio Final]]*10%</f>
        <v>0</v>
      </c>
      <c r="N377" s="42">
        <v>450</v>
      </c>
      <c r="O377" s="42">
        <v>18</v>
      </c>
      <c r="P377" s="42">
        <v>25</v>
      </c>
      <c r="Q377" s="110">
        <v>200</v>
      </c>
      <c r="R377" s="42">
        <v>10</v>
      </c>
      <c r="S377" s="177">
        <f t="shared" si="37"/>
        <v>2</v>
      </c>
      <c r="T377" s="42">
        <f>INVENTARIO[[#This Row],[Costo Unitario (USD)]]+INVENTARIO[[#This Row],[Costo Envío (USD)]]</f>
        <v>27</v>
      </c>
      <c r="U377" s="42">
        <f>INVENTARIO[[#This Row],[Costo total]]*1.5</f>
        <v>40.5</v>
      </c>
      <c r="V377" s="42">
        <v>0</v>
      </c>
      <c r="W377" s="42">
        <f>INVENTARIO[[#This Row],[Precio Final]]-INVENTARIO[[#This Row],[Costo total]]</f>
        <v>-27</v>
      </c>
      <c r="X377" s="175">
        <f>INVENTARIO[[#This Row],[Ganancia Unitaria]]*INVENTARIO[[#This Row],[Salidas]]</f>
        <v>0</v>
      </c>
      <c r="Y377" s="42"/>
      <c r="Z377" s="20"/>
      <c r="AA377" s="20">
        <f>INVENTARIO[[#This Row],[Costo total]]*INVENTARIO[[#This Row],[Entradas]]</f>
        <v>27</v>
      </c>
      <c r="AB377" s="172">
        <f>INVENTARIO[[#This Row],[Stock Actual]]*INVENTARIO[[#This Row],[Costo total]]</f>
        <v>27</v>
      </c>
    </row>
    <row r="378" spans="1:28" ht="55" customHeight="1" x14ac:dyDescent="0.15">
      <c r="A378" s="43" t="s">
        <v>1601</v>
      </c>
      <c r="B378" s="169"/>
      <c r="C378" s="170" t="s">
        <v>12</v>
      </c>
      <c r="D378" s="83" t="s">
        <v>415</v>
      </c>
      <c r="E378" s="83" t="s">
        <v>707</v>
      </c>
      <c r="F378" s="83" t="s">
        <v>698</v>
      </c>
      <c r="G378" s="83" t="s">
        <v>164</v>
      </c>
      <c r="H378" s="171">
        <f>INVENTARIO[[#This Row],[Precio Final]]</f>
        <v>20</v>
      </c>
      <c r="I378" s="192">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6">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1">
        <f>INVENTARIO[[#This Row],[Precio Final]]</f>
        <v>20</v>
      </c>
      <c r="I379" s="193">
        <f t="shared" si="36"/>
        <v>17.583333333333332</v>
      </c>
      <c r="J379" s="78">
        <v>1</v>
      </c>
      <c r="K379" s="112">
        <f>SUMIFS(VENTAS[Cantidad],VENTAS[Código del producto Vendido],INVENTARIO[[#This Row],[Code]])</f>
        <v>1</v>
      </c>
      <c r="L379" s="120">
        <f>INVENTARIO[[#This Row],[Entradas]]-INVENTARIO[[#This Row],[Salidas]]</f>
        <v>0</v>
      </c>
      <c r="M379" s="171">
        <f>INVENTARIO[[#This Row],[Precio Final]]*10%</f>
        <v>2</v>
      </c>
      <c r="N379" s="42">
        <v>175</v>
      </c>
      <c r="O379" s="42">
        <v>18</v>
      </c>
      <c r="P379" s="42">
        <v>9.7222222222222214</v>
      </c>
      <c r="Q379" s="110">
        <v>200</v>
      </c>
      <c r="R379" s="42">
        <v>10</v>
      </c>
      <c r="S379" s="177">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5">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2669</v>
      </c>
      <c r="E380" s="83" t="s">
        <v>2474</v>
      </c>
      <c r="F380" s="83" t="s">
        <v>695</v>
      </c>
      <c r="G380" s="83" t="s">
        <v>164</v>
      </c>
      <c r="H380" s="171">
        <f>INVENTARIO[[#This Row],[Precio Final]]</f>
        <v>15</v>
      </c>
      <c r="I380" s="192">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6">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2671</v>
      </c>
      <c r="E381" s="78" t="s">
        <v>2358</v>
      </c>
      <c r="F381" s="78" t="s">
        <v>692</v>
      </c>
      <c r="G381" s="78" t="s">
        <v>164</v>
      </c>
      <c r="H381" s="171">
        <f>INVENTARIO[[#This Row],[Precio Final]]</f>
        <v>15</v>
      </c>
      <c r="I381" s="193">
        <f t="shared" si="36"/>
        <v>13.416666666666668</v>
      </c>
      <c r="J381" s="78">
        <v>1</v>
      </c>
      <c r="K381" s="112">
        <f>SUMIFS(VENTAS[Cantidad],VENTAS[Código del producto Vendido],INVENTARIO[[#This Row],[Code]])</f>
        <v>0</v>
      </c>
      <c r="L381" s="120">
        <f>INVENTARIO[[#This Row],[Entradas]]-INVENTARIO[[#This Row],[Salidas]]</f>
        <v>1</v>
      </c>
      <c r="M381" s="171">
        <f>INVENTARIO[[#This Row],[Precio Final]]*10%</f>
        <v>1.5</v>
      </c>
      <c r="N381" s="42">
        <v>125</v>
      </c>
      <c r="O381" s="42">
        <v>18</v>
      </c>
      <c r="P381" s="42">
        <v>6.9444444444444446</v>
      </c>
      <c r="Q381" s="110">
        <v>200</v>
      </c>
      <c r="R381" s="42">
        <v>10</v>
      </c>
      <c r="S381" s="177">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5">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2674</v>
      </c>
      <c r="E382" s="83" t="s">
        <v>2475</v>
      </c>
      <c r="F382" s="83" t="s">
        <v>697</v>
      </c>
      <c r="G382" s="83" t="s">
        <v>164</v>
      </c>
      <c r="H382" s="171">
        <f>INVENTARIO[[#This Row],[Precio Final]]</f>
        <v>13</v>
      </c>
      <c r="I382" s="192">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6">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1">
        <f>INVENTARIO[[#This Row],[Precio Final]]</f>
        <v>20</v>
      </c>
      <c r="I383" s="193">
        <f t="shared" si="36"/>
        <v>23.333333333333332</v>
      </c>
      <c r="J383" s="78">
        <v>3</v>
      </c>
      <c r="K383" s="112">
        <f>SUMIFS(VENTAS[Cantidad],VENTAS[Código del producto Vendido],INVENTARIO[[#This Row],[Code]])</f>
        <v>3</v>
      </c>
      <c r="L383" s="120">
        <f>INVENTARIO[[#This Row],[Entradas]]-INVENTARIO[[#This Row],[Salidas]]</f>
        <v>0</v>
      </c>
      <c r="M383" s="171">
        <f>INVENTARIO[[#This Row],[Precio Final]]*10%</f>
        <v>2</v>
      </c>
      <c r="N383" s="42">
        <v>235</v>
      </c>
      <c r="O383" s="42">
        <v>18</v>
      </c>
      <c r="P383" s="42">
        <v>13.055555555555555</v>
      </c>
      <c r="Q383" s="110">
        <v>250</v>
      </c>
      <c r="R383" s="42">
        <v>10</v>
      </c>
      <c r="S383" s="177">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5">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192">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6">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2857</v>
      </c>
      <c r="E385" s="78" t="s">
        <v>2639</v>
      </c>
      <c r="F385" s="78" t="s">
        <v>692</v>
      </c>
      <c r="G385" s="78" t="s">
        <v>164</v>
      </c>
      <c r="H385" s="171">
        <f>INVENTARIO[[#This Row],[Precio Final]]</f>
        <v>12</v>
      </c>
      <c r="I385" s="193">
        <f t="shared" si="36"/>
        <v>11.75</v>
      </c>
      <c r="J385" s="78">
        <v>3</v>
      </c>
      <c r="K385" s="112">
        <f>SUMIFS(VENTAS[Cantidad],VENTAS[Código del producto Vendido],INVENTARIO[[#This Row],[Code]])</f>
        <v>1</v>
      </c>
      <c r="L385" s="120">
        <f>INVENTARIO[[#This Row],[Entradas]]-INVENTARIO[[#This Row],[Salidas]]</f>
        <v>2</v>
      </c>
      <c r="M385" s="171">
        <f>INVENTARIO[[#This Row],[Precio Final]]*10%</f>
        <v>1.2000000000000002</v>
      </c>
      <c r="N385" s="42">
        <v>96</v>
      </c>
      <c r="O385" s="42">
        <v>18</v>
      </c>
      <c r="P385" s="42">
        <v>5.333333333333333</v>
      </c>
      <c r="Q385" s="110">
        <v>250</v>
      </c>
      <c r="R385" s="42">
        <v>10</v>
      </c>
      <c r="S385" s="177">
        <f t="shared" si="37"/>
        <v>2.5</v>
      </c>
      <c r="T385" s="42">
        <f>INVENTARIO[[#This Row],[Costo Unitario (USD)]]+INVENTARIO[[#This Row],[Costo Envío (USD)]]</f>
        <v>7.833333333333333</v>
      </c>
      <c r="U385" s="42">
        <f>INVENTARIO[[#This Row],[Costo total]]*1.5</f>
        <v>11.75</v>
      </c>
      <c r="V385" s="42">
        <v>12</v>
      </c>
      <c r="W385" s="42">
        <f>INVENTARIO[[#This Row],[Precio Final]]-INVENTARIO[[#This Row],[Costo total]]</f>
        <v>4.166666666666667</v>
      </c>
      <c r="X385" s="175">
        <f>INVENTARIO[[#This Row],[Ganancia Unitaria]]*INVENTARIO[[#This Row],[Salidas]]</f>
        <v>4.166666666666667</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2673</v>
      </c>
      <c r="E386" s="83" t="s">
        <v>812</v>
      </c>
      <c r="F386" s="83" t="s">
        <v>698</v>
      </c>
      <c r="G386" s="83" t="s">
        <v>164</v>
      </c>
      <c r="H386" s="171">
        <f>INVENTARIO[[#This Row],[Precio Final]]</f>
        <v>12</v>
      </c>
      <c r="I386" s="192">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6">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2821</v>
      </c>
      <c r="E387" s="78" t="s">
        <v>813</v>
      </c>
      <c r="F387" s="78" t="s">
        <v>695</v>
      </c>
      <c r="G387" s="78" t="s">
        <v>164</v>
      </c>
      <c r="H387" s="171">
        <f>INVENTARIO[[#This Row],[Precio Final]]</f>
        <v>10</v>
      </c>
      <c r="I387" s="193">
        <f t="shared" si="36"/>
        <v>9.3333333333333339</v>
      </c>
      <c r="J387" s="78">
        <v>1</v>
      </c>
      <c r="K387" s="112">
        <f>SUMIFS(VENTAS[Cantidad],VENTAS[Código del producto Vendido],INVENTARIO[[#This Row],[Code]])</f>
        <v>0</v>
      </c>
      <c r="L387" s="120">
        <f>INVENTARIO[[#This Row],[Entradas]]-INVENTARIO[[#This Row],[Salidas]]</f>
        <v>1</v>
      </c>
      <c r="M387" s="171">
        <f>INVENTARIO[[#This Row],[Precio Final]]*10%</f>
        <v>1</v>
      </c>
      <c r="N387" s="42">
        <v>103</v>
      </c>
      <c r="O387" s="42">
        <v>18</v>
      </c>
      <c r="P387" s="42">
        <v>5.7222222222222223</v>
      </c>
      <c r="Q387" s="110">
        <v>50</v>
      </c>
      <c r="R387" s="42">
        <v>10</v>
      </c>
      <c r="S387" s="177">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5">
        <f>INVENTARIO[[#This Row],[Ganancia Unitaria]]*INVENTARIO[[#This Row],[Salidas]]</f>
        <v>0</v>
      </c>
      <c r="Y387" s="42"/>
      <c r="Z387" s="20"/>
      <c r="AA387" s="20">
        <f>INVENTARIO[[#This Row],[Costo total]]*INVENTARIO[[#This Row],[Entradas]]</f>
        <v>6.2222222222222223</v>
      </c>
      <c r="AB387" s="172">
        <f>INVENTARIO[[#This Row],[Stock Actual]]*INVENTARIO[[#This Row],[Costo total]]</f>
        <v>6.2222222222222223</v>
      </c>
    </row>
    <row r="388" spans="1:28" ht="55" customHeight="1" x14ac:dyDescent="0.15">
      <c r="A388" s="43" t="s">
        <v>1611</v>
      </c>
      <c r="B388" s="169"/>
      <c r="C388" s="170" t="s">
        <v>12</v>
      </c>
      <c r="D388" s="83" t="s">
        <v>2822</v>
      </c>
      <c r="E388" s="83" t="s">
        <v>814</v>
      </c>
      <c r="F388" s="83" t="s">
        <v>693</v>
      </c>
      <c r="G388" s="83" t="s">
        <v>164</v>
      </c>
      <c r="H388" s="171">
        <f>INVENTARIO[[#This Row],[Precio Final]]</f>
        <v>10</v>
      </c>
      <c r="I388" s="192">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6">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2856</v>
      </c>
      <c r="E389" s="78" t="s">
        <v>815</v>
      </c>
      <c r="F389" s="78" t="s">
        <v>695</v>
      </c>
      <c r="G389" s="78" t="s">
        <v>164</v>
      </c>
      <c r="H389" s="171">
        <f>INVENTARIO[[#This Row],[Precio Final]]</f>
        <v>10</v>
      </c>
      <c r="I389" s="193">
        <f t="shared" si="36"/>
        <v>12</v>
      </c>
      <c r="J389" s="78">
        <v>1</v>
      </c>
      <c r="K389" s="112">
        <f>SUMIFS(VENTAS[Cantidad],VENTAS[Código del producto Vendido],INVENTARIO[[#This Row],[Code]])</f>
        <v>1</v>
      </c>
      <c r="L389" s="120">
        <f>INVENTARIO[[#This Row],[Entradas]]-INVENTARIO[[#This Row],[Salidas]]</f>
        <v>0</v>
      </c>
      <c r="M389" s="171">
        <f>INVENTARIO[[#This Row],[Precio Final]]*10%</f>
        <v>1</v>
      </c>
      <c r="N389" s="42">
        <v>135</v>
      </c>
      <c r="O389" s="42">
        <v>18</v>
      </c>
      <c r="P389" s="42">
        <v>7.5</v>
      </c>
      <c r="Q389" s="110">
        <v>50</v>
      </c>
      <c r="R389" s="42">
        <v>10</v>
      </c>
      <c r="S389" s="177">
        <f t="shared" si="37"/>
        <v>0.5</v>
      </c>
      <c r="T389" s="42">
        <f>INVENTARIO[[#This Row],[Costo Unitario (USD)]]+INVENTARIO[[#This Row],[Costo Envío (USD)]]</f>
        <v>8</v>
      </c>
      <c r="U389" s="42">
        <f>INVENTARIO[[#This Row],[Costo total]]*1.5</f>
        <v>12</v>
      </c>
      <c r="V389" s="42">
        <v>10</v>
      </c>
      <c r="W389" s="42">
        <f>INVENTARIO[[#This Row],[Precio Final]]-INVENTARIO[[#This Row],[Costo total]]</f>
        <v>2</v>
      </c>
      <c r="X389" s="175">
        <f>INVENTARIO[[#This Row],[Ganancia Unitaria]]*INVENTARIO[[#This Row],[Salidas]]</f>
        <v>2</v>
      </c>
      <c r="Y389" s="42"/>
      <c r="Z389" s="20"/>
      <c r="AA389" s="20">
        <f>INVENTARIO[[#This Row],[Costo total]]*INVENTARIO[[#This Row],[Entradas]]</f>
        <v>8</v>
      </c>
      <c r="AB389" s="172">
        <f>INVENTARIO[[#This Row],[Stock Actual]]*INVENTARIO[[#This Row],[Costo total]]</f>
        <v>0</v>
      </c>
    </row>
    <row r="390" spans="1:28" ht="55" customHeight="1" x14ac:dyDescent="0.15">
      <c r="A390" s="43" t="s">
        <v>1614</v>
      </c>
      <c r="B390" s="169"/>
      <c r="C390" s="170" t="s">
        <v>12</v>
      </c>
      <c r="D390" s="83" t="s">
        <v>2821</v>
      </c>
      <c r="E390" s="83" t="s">
        <v>816</v>
      </c>
      <c r="F390" s="83" t="s">
        <v>695</v>
      </c>
      <c r="G390" s="83" t="s">
        <v>164</v>
      </c>
      <c r="H390" s="171">
        <f>INVENTARIO[[#This Row],[Precio Final]]</f>
        <v>10</v>
      </c>
      <c r="I390" s="192">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6">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1">
        <f>INVENTARIO[[#This Row],[Precio Final]]</f>
        <v>15</v>
      </c>
      <c r="I391" s="193">
        <f t="shared" si="36"/>
        <v>9.8333333333333321</v>
      </c>
      <c r="J391" s="78">
        <v>1</v>
      </c>
      <c r="K391" s="112">
        <v>1</v>
      </c>
      <c r="L391" s="120">
        <f>INVENTARIO[[#This Row],[Entradas]]-INVENTARIO[[#This Row],[Salidas]]</f>
        <v>0</v>
      </c>
      <c r="M391" s="171">
        <f>INVENTARIO[[#This Row],[Precio Final]]*10%</f>
        <v>1.5</v>
      </c>
      <c r="N391" s="42">
        <v>109</v>
      </c>
      <c r="O391" s="42">
        <v>18</v>
      </c>
      <c r="P391" s="42">
        <v>6.0555555555555554</v>
      </c>
      <c r="Q391" s="110">
        <v>50</v>
      </c>
      <c r="R391" s="42">
        <v>10</v>
      </c>
      <c r="S391" s="177">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5">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2868</v>
      </c>
      <c r="E392" s="83" t="s">
        <v>818</v>
      </c>
      <c r="F392" s="83" t="s">
        <v>698</v>
      </c>
      <c r="G392" s="83" t="s">
        <v>164</v>
      </c>
      <c r="H392" s="171">
        <f>INVENTARIO[[#This Row],[Precio Final]]</f>
        <v>12</v>
      </c>
      <c r="I392" s="192">
        <f t="shared" si="36"/>
        <v>10.583333333333332</v>
      </c>
      <c r="J392" s="83">
        <v>1</v>
      </c>
      <c r="K392" s="112">
        <f>SUMIFS(VENTAS[Cantidad],VENTAS[Código del producto Vendido],INVENTARIO[[#This Row],[Code]])</f>
        <v>1</v>
      </c>
      <c r="L392" s="121">
        <f>INVENTARIO[[#This Row],[Entradas]]-INVENTARIO[[#This Row],[Salidas]]</f>
        <v>0</v>
      </c>
      <c r="M392" s="171">
        <f>INVENTARIO[[#This Row],[Precio Final]]*10%</f>
        <v>1.2000000000000002</v>
      </c>
      <c r="N392" s="43">
        <v>109</v>
      </c>
      <c r="O392" s="43">
        <v>18</v>
      </c>
      <c r="P392" s="43">
        <v>6.0555555555555554</v>
      </c>
      <c r="Q392" s="112">
        <v>100</v>
      </c>
      <c r="R392" s="43">
        <v>10</v>
      </c>
      <c r="S392" s="176">
        <f t="shared" si="37"/>
        <v>1</v>
      </c>
      <c r="T392" s="168">
        <f>INVENTARIO[[#This Row],[Costo Unitario (USD)]]+INVENTARIO[[#This Row],[Costo Envío (USD)]]</f>
        <v>7.0555555555555554</v>
      </c>
      <c r="U392" s="168">
        <f>INVENTARIO[[#This Row],[Costo total]]*1.5</f>
        <v>10.583333333333332</v>
      </c>
      <c r="V392" s="43">
        <v>12</v>
      </c>
      <c r="W392" s="43">
        <f>INVENTARIO[[#This Row],[Precio Final]]-INVENTARIO[[#This Row],[Costo total]]</f>
        <v>4.9444444444444446</v>
      </c>
      <c r="X392" s="172">
        <f>INVENTARIO[[#This Row],[Ganancia Unitaria]]*INVENTARIO[[#This Row],[Salidas]]</f>
        <v>4.9444444444444446</v>
      </c>
      <c r="Y392" s="43"/>
      <c r="Z392" s="43"/>
      <c r="AA392" s="43">
        <f>INVENTARIO[[#This Row],[Costo total]]*INVENTARIO[[#This Row],[Entradas]]</f>
        <v>7.0555555555555554</v>
      </c>
      <c r="AB392" s="172">
        <f>INVENTARIO[[#This Row],[Stock Actual]]*INVENTARIO[[#This Row],[Costo total]]</f>
        <v>0</v>
      </c>
    </row>
    <row r="393" spans="1:28" ht="55" customHeight="1" x14ac:dyDescent="0.15">
      <c r="A393" s="42" t="s">
        <v>1616</v>
      </c>
      <c r="B393" s="173"/>
      <c r="C393" s="174" t="s">
        <v>12</v>
      </c>
      <c r="D393" s="78" t="s">
        <v>2813</v>
      </c>
      <c r="E393" s="78" t="s">
        <v>819</v>
      </c>
      <c r="F393" s="78" t="s">
        <v>695</v>
      </c>
      <c r="G393" s="78" t="s">
        <v>164</v>
      </c>
      <c r="H393" s="171">
        <f>INVENTARIO[[#This Row],[Precio Final]]</f>
        <v>15</v>
      </c>
      <c r="I393" s="193">
        <f t="shared" si="36"/>
        <v>13.833333333333332</v>
      </c>
      <c r="J393" s="78">
        <v>1</v>
      </c>
      <c r="K393" s="112">
        <f>SUMIFS(VENTAS[Cantidad],VENTAS[Código del producto Vendido],INVENTARIO[[#This Row],[Code]])</f>
        <v>1</v>
      </c>
      <c r="L393" s="120">
        <f>INVENTARIO[[#This Row],[Entradas]]-INVENTARIO[[#This Row],[Salidas]]</f>
        <v>0</v>
      </c>
      <c r="M393" s="171">
        <f>INVENTARIO[[#This Row],[Precio Final]]*10%</f>
        <v>1.5</v>
      </c>
      <c r="N393" s="42">
        <v>148</v>
      </c>
      <c r="O393" s="42">
        <v>18</v>
      </c>
      <c r="P393" s="42">
        <v>8.2222222222222214</v>
      </c>
      <c r="Q393" s="110">
        <v>100</v>
      </c>
      <c r="R393" s="42">
        <v>10</v>
      </c>
      <c r="S393" s="177">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5">
        <f>INVENTARIO[[#This Row],[Ganancia Unitaria]]*INVENTARIO[[#This Row],[Salidas]]</f>
        <v>5.7777777777777786</v>
      </c>
      <c r="Y393" s="42"/>
      <c r="Z393" s="20"/>
      <c r="AA393" s="20">
        <f>INVENTARIO[[#This Row],[Costo total]]*INVENTARIO[[#This Row],[Entradas]]</f>
        <v>9.2222222222222214</v>
      </c>
      <c r="AB393" s="172">
        <f>INVENTARIO[[#This Row],[Stock Actual]]*INVENTARIO[[#This Row],[Costo total]]</f>
        <v>0</v>
      </c>
    </row>
    <row r="394" spans="1:28" ht="55" customHeight="1" x14ac:dyDescent="0.15">
      <c r="A394" s="43" t="s">
        <v>1617</v>
      </c>
      <c r="B394" s="169"/>
      <c r="C394" s="170" t="s">
        <v>12</v>
      </c>
      <c r="D394" s="83" t="s">
        <v>2674</v>
      </c>
      <c r="E394" s="83" t="s">
        <v>820</v>
      </c>
      <c r="F394" s="83" t="s">
        <v>692</v>
      </c>
      <c r="G394" s="83" t="s">
        <v>164</v>
      </c>
      <c r="H394" s="171">
        <f>INVENTARIO[[#This Row],[Precio Final]]</f>
        <v>18</v>
      </c>
      <c r="I394" s="192">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6">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2476</v>
      </c>
      <c r="F395" s="78" t="s">
        <v>711</v>
      </c>
      <c r="G395" s="78" t="s">
        <v>164</v>
      </c>
      <c r="H395" s="171">
        <f>INVENTARIO[[#This Row],[Precio Final]]</f>
        <v>10</v>
      </c>
      <c r="I395" s="193">
        <f t="shared" si="36"/>
        <v>6.5000000000000009</v>
      </c>
      <c r="J395" s="78">
        <v>2</v>
      </c>
      <c r="K395" s="112">
        <f>SUMIFS(VENTAS[Cantidad],VENTAS[Código del producto Vendido],INVENTARIO[[#This Row],[Code]])</f>
        <v>1</v>
      </c>
      <c r="L395" s="120">
        <f>INVENTARIO[[#This Row],[Entradas]]-INVENTARIO[[#This Row],[Salidas]]</f>
        <v>1</v>
      </c>
      <c r="M395" s="171">
        <f>INVENTARIO[[#This Row],[Precio Final]]*10%</f>
        <v>1</v>
      </c>
      <c r="N395" s="42">
        <v>69</v>
      </c>
      <c r="O395" s="42">
        <v>18</v>
      </c>
      <c r="P395" s="42">
        <v>3.8333333333333335</v>
      </c>
      <c r="Q395" s="110">
        <v>50</v>
      </c>
      <c r="R395" s="42">
        <v>10</v>
      </c>
      <c r="S395" s="177">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5">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192">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6">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2856</v>
      </c>
      <c r="E397" s="78" t="s">
        <v>822</v>
      </c>
      <c r="F397" s="78" t="s">
        <v>695</v>
      </c>
      <c r="G397" s="78" t="s">
        <v>164</v>
      </c>
      <c r="H397" s="171">
        <f>INVENTARIO[[#This Row],[Precio Final]]</f>
        <v>9</v>
      </c>
      <c r="I397" s="193">
        <f t="shared" si="36"/>
        <v>6</v>
      </c>
      <c r="J397" s="78">
        <v>1</v>
      </c>
      <c r="K397" s="112">
        <f>SUMIFS(VENTAS[Cantidad],VENTAS[Código del producto Vendido],INVENTARIO[[#This Row],[Code]])</f>
        <v>0</v>
      </c>
      <c r="L397" s="120">
        <f>INVENTARIO[[#This Row],[Entradas]]-INVENTARIO[[#This Row],[Salidas]]</f>
        <v>1</v>
      </c>
      <c r="M397" s="171">
        <f>INVENTARIO[[#This Row],[Precio Final]]*10%</f>
        <v>0.9</v>
      </c>
      <c r="N397" s="42">
        <v>63</v>
      </c>
      <c r="O397" s="42">
        <v>18</v>
      </c>
      <c r="P397" s="42">
        <v>3.5</v>
      </c>
      <c r="Q397" s="110">
        <v>50</v>
      </c>
      <c r="R397" s="42">
        <v>10</v>
      </c>
      <c r="S397" s="177">
        <f t="shared" si="37"/>
        <v>0.5</v>
      </c>
      <c r="T397" s="42">
        <f>INVENTARIO[[#This Row],[Costo Unitario (USD)]]+INVENTARIO[[#This Row],[Costo Envío (USD)]]</f>
        <v>4</v>
      </c>
      <c r="U397" s="42">
        <f>INVENTARIO[[#This Row],[Costo total]]*1.5</f>
        <v>6</v>
      </c>
      <c r="V397" s="42">
        <v>9</v>
      </c>
      <c r="W397" s="42">
        <f>INVENTARIO[[#This Row],[Precio Final]]-INVENTARIO[[#This Row],[Costo total]]</f>
        <v>5</v>
      </c>
      <c r="X397" s="175">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192">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6">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2819</v>
      </c>
      <c r="E399" s="78" t="s">
        <v>824</v>
      </c>
      <c r="F399" s="78" t="s">
        <v>698</v>
      </c>
      <c r="G399" s="78" t="s">
        <v>164</v>
      </c>
      <c r="H399" s="171">
        <f>INVENTARIO[[#This Row],[Precio Final]]</f>
        <v>9</v>
      </c>
      <c r="I399" s="193">
        <f t="shared" si="36"/>
        <v>5.1833333333333327</v>
      </c>
      <c r="J399" s="78">
        <v>1</v>
      </c>
      <c r="K399" s="112">
        <f>SUMIFS(VENTAS[Cantidad],VENTAS[Código del producto Vendido],INVENTARIO[[#This Row],[Code]])</f>
        <v>1</v>
      </c>
      <c r="L399" s="120">
        <f>INVENTARIO[[#This Row],[Entradas]]-INVENTARIO[[#This Row],[Salidas]]</f>
        <v>0</v>
      </c>
      <c r="M399" s="171">
        <f>INVENTARIO[[#This Row],[Precio Final]]*10%</f>
        <v>0.9</v>
      </c>
      <c r="N399" s="42">
        <v>55</v>
      </c>
      <c r="O399" s="42">
        <v>18</v>
      </c>
      <c r="P399" s="42">
        <v>3.0555555555555554</v>
      </c>
      <c r="Q399" s="110">
        <v>40</v>
      </c>
      <c r="R399" s="42">
        <v>10</v>
      </c>
      <c r="S399" s="177">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5">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2856</v>
      </c>
      <c r="E400" s="83" t="s">
        <v>825</v>
      </c>
      <c r="F400" s="83" t="s">
        <v>697</v>
      </c>
      <c r="G400" s="83" t="s">
        <v>164</v>
      </c>
      <c r="H400" s="171">
        <f>INVENTARIO[[#This Row],[Precio Final]]</f>
        <v>7</v>
      </c>
      <c r="I400" s="192">
        <f t="shared" si="36"/>
        <v>6.3166666666666664</v>
      </c>
      <c r="J400" s="83">
        <v>1</v>
      </c>
      <c r="K400" s="112">
        <f>SUMIFS(VENTAS[Cantidad],VENTAS[Código del producto Vendido],INVENTARIO[[#This Row],[Code]])</f>
        <v>0</v>
      </c>
      <c r="L400" s="121">
        <f>INVENTARIO[[#This Row],[Entradas]]-INVENTARIO[[#This Row],[Salidas]]</f>
        <v>1</v>
      </c>
      <c r="M400" s="171">
        <f>INVENTARIO[[#This Row],[Precio Final]]*10%</f>
        <v>0.70000000000000007</v>
      </c>
      <c r="N400" s="43">
        <v>65</v>
      </c>
      <c r="O400" s="43">
        <v>18</v>
      </c>
      <c r="P400" s="43">
        <v>3.6111111111111112</v>
      </c>
      <c r="Q400" s="112">
        <v>60</v>
      </c>
      <c r="R400" s="43">
        <v>10</v>
      </c>
      <c r="S400" s="176">
        <f t="shared" si="37"/>
        <v>0.6</v>
      </c>
      <c r="T400" s="168">
        <f>INVENTARIO[[#This Row],[Costo Unitario (USD)]]+INVENTARIO[[#This Row],[Costo Envío (USD)]]</f>
        <v>4.2111111111111112</v>
      </c>
      <c r="U400" s="168">
        <f>INVENTARIO[[#This Row],[Costo total]]*1.5</f>
        <v>6.3166666666666664</v>
      </c>
      <c r="V400" s="43">
        <v>7</v>
      </c>
      <c r="W400" s="43">
        <v>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2856</v>
      </c>
      <c r="E401" s="78" t="s">
        <v>825</v>
      </c>
      <c r="F401" s="78" t="s">
        <v>695</v>
      </c>
      <c r="G401" s="78" t="s">
        <v>164</v>
      </c>
      <c r="H401" s="171">
        <f>INVENTARIO[[#This Row],[Precio Final]]</f>
        <v>12</v>
      </c>
      <c r="I401" s="193">
        <f t="shared" si="36"/>
        <v>6.3166666666666664</v>
      </c>
      <c r="J401" s="78">
        <v>1</v>
      </c>
      <c r="K401" s="112">
        <f>SUMIFS(VENTAS[Cantidad],VENTAS[Código del producto Vendido],INVENTARIO[[#This Row],[Code]])</f>
        <v>0</v>
      </c>
      <c r="L401" s="120">
        <f>INVENTARIO[[#This Row],[Entradas]]-INVENTARIO[[#This Row],[Salidas]]</f>
        <v>1</v>
      </c>
      <c r="M401" s="171">
        <f>INVENTARIO[[#This Row],[Precio Final]]*10%</f>
        <v>1.2000000000000002</v>
      </c>
      <c r="N401" s="42">
        <v>65</v>
      </c>
      <c r="O401" s="42">
        <v>18</v>
      </c>
      <c r="P401" s="42">
        <v>3.6111111111111112</v>
      </c>
      <c r="Q401" s="110">
        <v>60</v>
      </c>
      <c r="R401" s="42">
        <v>10</v>
      </c>
      <c r="S401" s="177">
        <f t="shared" si="37"/>
        <v>0.6</v>
      </c>
      <c r="T401" s="42">
        <f>INVENTARIO[[#This Row],[Costo Unitario (USD)]]+INVENTARIO[[#This Row],[Costo Envío (USD)]]</f>
        <v>4.2111111111111112</v>
      </c>
      <c r="U401" s="42">
        <f>INVENTARIO[[#This Row],[Costo total]]*1.5</f>
        <v>6.3166666666666664</v>
      </c>
      <c r="V401" s="42">
        <v>12</v>
      </c>
      <c r="W401" s="42">
        <v>8</v>
      </c>
      <c r="X401" s="175">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2858</v>
      </c>
      <c r="E402" s="83" t="s">
        <v>826</v>
      </c>
      <c r="F402" s="83" t="s">
        <v>698</v>
      </c>
      <c r="G402" s="83" t="s">
        <v>164</v>
      </c>
      <c r="H402" s="171">
        <f>INVENTARIO[[#This Row],[Precio Final]]</f>
        <v>12</v>
      </c>
      <c r="I402" s="192">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6">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1">
        <f>INVENTARIO[[#This Row],[Precio Final]]</f>
        <v>30</v>
      </c>
      <c r="I403" s="193">
        <f t="shared" si="36"/>
        <v>30.083333333333336</v>
      </c>
      <c r="J403" s="78">
        <v>1</v>
      </c>
      <c r="K403" s="112">
        <f>SUMIFS(VENTAS[Cantidad],VENTAS[Código del producto Vendido],INVENTARIO[[#This Row],[Code]])</f>
        <v>1</v>
      </c>
      <c r="L403" s="120">
        <f>INVENTARIO[[#This Row],[Entradas]]-INVENTARIO[[#This Row],[Salidas]]</f>
        <v>0</v>
      </c>
      <c r="M403" s="171">
        <f>INVENTARIO[[#This Row],[Precio Final]]*10%</f>
        <v>3</v>
      </c>
      <c r="N403" s="42">
        <v>289</v>
      </c>
      <c r="O403" s="42">
        <v>18</v>
      </c>
      <c r="P403" s="42">
        <v>16.055555555555557</v>
      </c>
      <c r="Q403" s="110">
        <v>400</v>
      </c>
      <c r="R403" s="42">
        <v>10</v>
      </c>
      <c r="S403" s="177">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5">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192">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6">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1">
        <f>INVENTARIO[[#This Row],[Precio Final]]</f>
        <v>10</v>
      </c>
      <c r="I405" s="193">
        <f t="shared" si="36"/>
        <v>5.8666666666666663</v>
      </c>
      <c r="J405" s="78">
        <v>0</v>
      </c>
      <c r="K405" s="112">
        <f>SUMIFS(VENTAS[Cantidad],VENTAS[Código del producto Vendido],INVENTARIO[[#This Row],[Code]])</f>
        <v>0</v>
      </c>
      <c r="L405" s="120">
        <f>INVENTARIO[[#This Row],[Entradas]]-INVENTARIO[[#This Row],[Salidas]]</f>
        <v>0</v>
      </c>
      <c r="M405" s="171">
        <f>INVENTARIO[[#This Row],[Precio Final]]*10%</f>
        <v>1</v>
      </c>
      <c r="N405" s="42">
        <v>65</v>
      </c>
      <c r="O405" s="42">
        <v>18</v>
      </c>
      <c r="P405" s="42">
        <v>3.6111111111111112</v>
      </c>
      <c r="Q405" s="110">
        <v>30</v>
      </c>
      <c r="R405" s="42">
        <v>10</v>
      </c>
      <c r="S405" s="177">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5">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2859</v>
      </c>
      <c r="E406" s="83" t="s">
        <v>669</v>
      </c>
      <c r="F406" s="83" t="s">
        <v>2324</v>
      </c>
      <c r="G406" s="83" t="s">
        <v>164</v>
      </c>
      <c r="H406" s="171">
        <f>INVENTARIO[[#This Row],[Precio Final]]</f>
        <v>7</v>
      </c>
      <c r="I406" s="192">
        <f t="shared" si="36"/>
        <v>4.6166666666666663</v>
      </c>
      <c r="J406" s="83">
        <v>1</v>
      </c>
      <c r="K406" s="112">
        <f>SUMIFS(VENTAS[Cantidad],VENTAS[Código del producto Vendido],INVENTARIO[[#This Row],[Code]])</f>
        <v>0</v>
      </c>
      <c r="L406" s="121">
        <f>INVENTARIO[[#This Row],[Entradas]]-INVENTARIO[[#This Row],[Salidas]]</f>
        <v>1</v>
      </c>
      <c r="M406" s="171">
        <f>INVENTARIO[[#This Row],[Precio Final]]*10%</f>
        <v>0.70000000000000007</v>
      </c>
      <c r="N406" s="43">
        <v>50</v>
      </c>
      <c r="O406" s="43">
        <v>18</v>
      </c>
      <c r="P406" s="43">
        <v>2.7777777777777777</v>
      </c>
      <c r="Q406" s="112">
        <v>30</v>
      </c>
      <c r="R406" s="43">
        <v>10</v>
      </c>
      <c r="S406" s="176">
        <f t="shared" si="37"/>
        <v>0.3</v>
      </c>
      <c r="T406" s="168">
        <f>INVENTARIO[[#This Row],[Costo Unitario (USD)]]+INVENTARIO[[#This Row],[Costo Envío (USD)]]</f>
        <v>3.0777777777777775</v>
      </c>
      <c r="U406" s="168">
        <f>INVENTARIO[[#This Row],[Costo total]]*1.5</f>
        <v>4.6166666666666663</v>
      </c>
      <c r="V406" s="43">
        <v>7</v>
      </c>
      <c r="W406" s="43">
        <f>INVENTARIO[[#This Row],[Precio Final]]-INVENTARIO[[#This Row],[Costo total]]</f>
        <v>3.9222222222222225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1">
        <f>INVENTARIO[[#This Row],[Precio Final]]</f>
        <v>16</v>
      </c>
      <c r="I407" s="193">
        <f t="shared" si="36"/>
        <v>13.666666666666666</v>
      </c>
      <c r="J407" s="78">
        <v>1</v>
      </c>
      <c r="K407" s="112">
        <f>SUMIFS(VENTAS[Cantidad],VENTAS[Código del producto Vendido],INVENTARIO[[#This Row],[Code]])</f>
        <v>1</v>
      </c>
      <c r="L407" s="120">
        <f>INVENTARIO[[#This Row],[Entradas]]-INVENTARIO[[#This Row],[Salidas]]</f>
        <v>0</v>
      </c>
      <c r="M407" s="171">
        <f>INVENTARIO[[#This Row],[Precio Final]]*10%</f>
        <v>1.6</v>
      </c>
      <c r="N407" s="42">
        <v>110</v>
      </c>
      <c r="O407" s="42">
        <v>18</v>
      </c>
      <c r="P407" s="42">
        <v>6.1111111111111107</v>
      </c>
      <c r="Q407" s="110">
        <v>300</v>
      </c>
      <c r="R407" s="42">
        <v>10</v>
      </c>
      <c r="S407" s="177">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5">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2860</v>
      </c>
      <c r="E408" s="83" t="s">
        <v>2477</v>
      </c>
      <c r="F408" s="83" t="s">
        <v>697</v>
      </c>
      <c r="G408" s="83" t="s">
        <v>164</v>
      </c>
      <c r="H408" s="171">
        <f>INVENTARIO[[#This Row],[Precio Final]]</f>
        <v>16</v>
      </c>
      <c r="I408" s="192">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6">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1">
        <f>INVENTARIO[[#This Row],[Precio Final]]</f>
        <v>20</v>
      </c>
      <c r="I409" s="193">
        <f t="shared" si="36"/>
        <v>20.166666666666668</v>
      </c>
      <c r="J409" s="78">
        <v>2</v>
      </c>
      <c r="K409" s="112">
        <f>SUMIFS(VENTAS[Cantidad],VENTAS[Código del producto Vendido],INVENTARIO[[#This Row],[Code]])</f>
        <v>2</v>
      </c>
      <c r="L409" s="120">
        <f>INVENTARIO[[#This Row],[Entradas]]-INVENTARIO[[#This Row],[Salidas]]</f>
        <v>0</v>
      </c>
      <c r="M409" s="171">
        <f>INVENTARIO[[#This Row],[Precio Final]]*10%</f>
        <v>2</v>
      </c>
      <c r="N409" s="42">
        <v>206</v>
      </c>
      <c r="O409" s="42">
        <v>18</v>
      </c>
      <c r="P409" s="42">
        <v>11.444444444444445</v>
      </c>
      <c r="Q409" s="110">
        <v>200</v>
      </c>
      <c r="R409" s="42">
        <v>10</v>
      </c>
      <c r="S409" s="177">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5">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2478</v>
      </c>
      <c r="F410" s="83" t="s">
        <v>697</v>
      </c>
      <c r="G410" s="83" t="s">
        <v>164</v>
      </c>
      <c r="H410" s="171">
        <f>INVENTARIO[[#This Row],[Precio Final]]</f>
        <v>20</v>
      </c>
      <c r="I410" s="192">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6">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2860</v>
      </c>
      <c r="E411" s="78" t="s">
        <v>830</v>
      </c>
      <c r="F411" s="78" t="s">
        <v>697</v>
      </c>
      <c r="G411" s="78" t="s">
        <v>164</v>
      </c>
      <c r="H411" s="171">
        <f>INVENTARIO[[#This Row],[Precio Final]]</f>
        <v>16</v>
      </c>
      <c r="I411" s="193">
        <f t="shared" si="36"/>
        <v>13.666666666666666</v>
      </c>
      <c r="J411" s="78">
        <v>1</v>
      </c>
      <c r="K411" s="112">
        <f>SUMIFS(VENTAS[Cantidad],VENTAS[Código del producto Vendido],INVENTARIO[[#This Row],[Code]])</f>
        <v>0</v>
      </c>
      <c r="L411" s="120">
        <f>INVENTARIO[[#This Row],[Entradas]]-INVENTARIO[[#This Row],[Salidas]]</f>
        <v>1</v>
      </c>
      <c r="M411" s="171">
        <f>INVENTARIO[[#This Row],[Precio Final]]*10%</f>
        <v>1.6</v>
      </c>
      <c r="N411" s="42">
        <v>128</v>
      </c>
      <c r="O411" s="42">
        <v>18</v>
      </c>
      <c r="P411" s="42">
        <v>7.1111111111111107</v>
      </c>
      <c r="Q411" s="110">
        <v>200</v>
      </c>
      <c r="R411" s="42">
        <v>10</v>
      </c>
      <c r="S411" s="177">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5">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2659</v>
      </c>
      <c r="E412" s="83" t="s">
        <v>2479</v>
      </c>
      <c r="F412" s="83" t="s">
        <v>698</v>
      </c>
      <c r="G412" s="83" t="s">
        <v>164</v>
      </c>
      <c r="H412" s="171">
        <f>INVENTARIO[[#This Row],[Precio Final]]</f>
        <v>16</v>
      </c>
      <c r="I412" s="192">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6">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2812</v>
      </c>
      <c r="E413" s="78" t="s">
        <v>831</v>
      </c>
      <c r="F413" s="78" t="s">
        <v>714</v>
      </c>
      <c r="G413" s="78" t="s">
        <v>164</v>
      </c>
      <c r="H413" s="171">
        <f>INVENTARIO[[#This Row],[Precio Final]]</f>
        <v>35</v>
      </c>
      <c r="I413" s="193">
        <f t="shared" si="36"/>
        <v>36</v>
      </c>
      <c r="J413" s="78">
        <v>1</v>
      </c>
      <c r="K413" s="112">
        <f>SUMIFS(VENTAS[Cantidad],VENTAS[Código del producto Vendido],INVENTARIO[[#This Row],[Code]])</f>
        <v>0</v>
      </c>
      <c r="L413" s="120">
        <f>INVENTARIO[[#This Row],[Entradas]]-INVENTARIO[[#This Row],[Salidas]]</f>
        <v>1</v>
      </c>
      <c r="M413" s="171">
        <f>INVENTARIO[[#This Row],[Precio Final]]*10%</f>
        <v>3.5</v>
      </c>
      <c r="N413" s="42">
        <v>485</v>
      </c>
      <c r="O413" s="42">
        <v>18</v>
      </c>
      <c r="P413" s="42">
        <v>18</v>
      </c>
      <c r="Q413" s="110">
        <v>600</v>
      </c>
      <c r="R413" s="42">
        <v>10</v>
      </c>
      <c r="S413" s="177">
        <f t="shared" si="37"/>
        <v>6</v>
      </c>
      <c r="T413" s="42">
        <f>INVENTARIO[[#This Row],[Costo Unitario (USD)]]+INVENTARIO[[#This Row],[Costo Envío (USD)]]</f>
        <v>24</v>
      </c>
      <c r="U413" s="42">
        <f>INVENTARIO[[#This Row],[Costo total]]*1.5</f>
        <v>36</v>
      </c>
      <c r="V413" s="42">
        <v>35</v>
      </c>
      <c r="W413" s="42">
        <f>INVENTARIO[[#This Row],[Precio Final]]-INVENTARIO[[#This Row],[Costo total]]</f>
        <v>11</v>
      </c>
      <c r="X413" s="175">
        <f>INVENTARIO[[#This Row],[Ganancia Unitaria]]*INVENTARIO[[#This Row],[Salidas]]</f>
        <v>0</v>
      </c>
      <c r="Y413" s="42"/>
      <c r="Z413" s="20"/>
      <c r="AA413" s="20">
        <f>INVENTARIO[[#This Row],[Costo total]]*INVENTARIO[[#This Row],[Entradas]]</f>
        <v>24</v>
      </c>
      <c r="AB413" s="172">
        <f>INVENTARIO[[#This Row],[Stock Actual]]*INVENTARIO[[#This Row],[Costo total]]</f>
        <v>24</v>
      </c>
    </row>
    <row r="414" spans="1:28" ht="55" customHeight="1" x14ac:dyDescent="0.15">
      <c r="A414" s="42" t="s">
        <v>1770</v>
      </c>
      <c r="B414" s="173"/>
      <c r="C414" s="174" t="s">
        <v>12</v>
      </c>
      <c r="D414" s="78" t="s">
        <v>2579</v>
      </c>
      <c r="E414" s="78" t="s">
        <v>837</v>
      </c>
      <c r="F414" s="78" t="s">
        <v>713</v>
      </c>
      <c r="G414" s="78" t="s">
        <v>164</v>
      </c>
      <c r="H414" s="171">
        <f>INVENTARIO[[#This Row],[Precio Final]]</f>
        <v>40</v>
      </c>
      <c r="I414" s="193">
        <f>U414</f>
        <v>50.916666666666664</v>
      </c>
      <c r="J414" s="78">
        <v>1</v>
      </c>
      <c r="K414" s="112">
        <f>SUMIFS(VENTAS[Cantidad],VENTAS[Código del producto Vendido],INVENTARIO[[#This Row],[Code]])</f>
        <v>1</v>
      </c>
      <c r="L414" s="120">
        <f>INVENTARIO[[#This Row],[Entradas]]-INVENTARIO[[#This Row],[Salidas]]</f>
        <v>0</v>
      </c>
      <c r="M414" s="171">
        <f>INVENTARIO[[#This Row],[Precio Final]]*10%</f>
        <v>4</v>
      </c>
      <c r="N414" s="42">
        <v>485</v>
      </c>
      <c r="O414" s="42">
        <v>18</v>
      </c>
      <c r="P414" s="42">
        <v>26.944444444444443</v>
      </c>
      <c r="Q414" s="110">
        <v>700</v>
      </c>
      <c r="R414" s="42">
        <v>10</v>
      </c>
      <c r="S414" s="177">
        <f>Q414*R414/1000</f>
        <v>7</v>
      </c>
      <c r="T414" s="42">
        <f>INVENTARIO[[#This Row],[Costo Unitario (USD)]]+INVENTARIO[[#This Row],[Costo Envío (USD)]]</f>
        <v>33.944444444444443</v>
      </c>
      <c r="U414" s="42">
        <f>INVENTARIO[[#This Row],[Costo total]]*1.5</f>
        <v>50.916666666666664</v>
      </c>
      <c r="V414" s="42">
        <v>40</v>
      </c>
      <c r="W414" s="42">
        <f>INVENTARIO[[#This Row],[Precio Final]]-INVENTARIO[[#This Row],[Costo total]]</f>
        <v>6.0555555555555571</v>
      </c>
      <c r="X414" s="175">
        <f>INVENTARIO[[#This Row],[Ganancia Unitaria]]*INVENTARIO[[#This Row],[Salidas]]</f>
        <v>6.0555555555555571</v>
      </c>
      <c r="Y414" s="42"/>
      <c r="Z414" s="20"/>
      <c r="AA414" s="20">
        <f>INVENTARIO[[#This Row],[Costo total]]*INVENTARIO[[#This Row],[Entradas]]</f>
        <v>33.944444444444443</v>
      </c>
      <c r="AB414" s="172">
        <f>INVENTARIO[[#This Row],[Stock Actual]]*INVENTARIO[[#This Row],[Costo total]]</f>
        <v>0</v>
      </c>
    </row>
    <row r="415" spans="1:28" ht="55" customHeight="1" x14ac:dyDescent="0.15">
      <c r="A415" s="43" t="s">
        <v>1769</v>
      </c>
      <c r="B415" s="169"/>
      <c r="C415" s="170" t="s">
        <v>12</v>
      </c>
      <c r="D415" s="83" t="s">
        <v>215</v>
      </c>
      <c r="E415" s="83" t="s">
        <v>2638</v>
      </c>
      <c r="F415" s="83" t="s">
        <v>714</v>
      </c>
      <c r="G415" s="83" t="s">
        <v>164</v>
      </c>
      <c r="H415" s="171">
        <f>INVENTARIO[[#This Row],[Precio Final]]</f>
        <v>40</v>
      </c>
      <c r="I415" s="192">
        <f>U415</f>
        <v>48.166666666666671</v>
      </c>
      <c r="J415" s="83">
        <v>1</v>
      </c>
      <c r="K415" s="112">
        <f>SUMIFS(VENTAS[Cantidad],VENTAS[Código del producto Vendido],INVENTARIO[[#This Row],[Code]])</f>
        <v>0</v>
      </c>
      <c r="L415" s="121">
        <f>INVENTARIO[[#This Row],[Entradas]]-INVENTARIO[[#This Row],[Salidas]]</f>
        <v>1</v>
      </c>
      <c r="M415" s="171">
        <f>INVENTARIO[[#This Row],[Precio Final]]*10%</f>
        <v>4</v>
      </c>
      <c r="N415" s="43">
        <v>452</v>
      </c>
      <c r="O415" s="43">
        <v>18</v>
      </c>
      <c r="P415" s="43">
        <v>25.111111111111111</v>
      </c>
      <c r="Q415" s="112">
        <v>700</v>
      </c>
      <c r="R415" s="43">
        <v>10</v>
      </c>
      <c r="S415" s="176">
        <f>Q415*R415/1000</f>
        <v>7</v>
      </c>
      <c r="T415" s="168">
        <f>INVENTARIO[[#This Row],[Costo Unitario (USD)]]+INVENTARIO[[#This Row],[Costo Envío (USD)]]</f>
        <v>32.111111111111114</v>
      </c>
      <c r="U415" s="168">
        <f>INVENTARIO[[#This Row],[Costo total]]*1.5</f>
        <v>48.166666666666671</v>
      </c>
      <c r="V415" s="43">
        <v>40</v>
      </c>
      <c r="W415" s="43">
        <f>INVENTARIO[[#This Row],[Precio Final]]-INVENTARIO[[#This Row],[Costo total]]</f>
        <v>7.8888888888888857</v>
      </c>
      <c r="X415" s="172">
        <f>INVENTARIO[[#This Row],[Ganancia Unitaria]]*INVENTARIO[[#This Row],[Salidas]]</f>
        <v>0</v>
      </c>
      <c r="Y415" s="43"/>
      <c r="Z415" s="43"/>
      <c r="AA415" s="43">
        <f>INVENTARIO[[#This Row],[Costo total]]*INVENTARIO[[#This Row],[Entradas]]</f>
        <v>32.111111111111114</v>
      </c>
      <c r="AB415" s="172">
        <f>INVENTARIO[[#This Row],[Stock Actual]]*INVENTARIO[[#This Row],[Costo total]]</f>
        <v>32.111111111111114</v>
      </c>
    </row>
    <row r="416" spans="1:28" ht="55" customHeight="1" x14ac:dyDescent="0.15">
      <c r="A416" s="42" t="s">
        <v>1768</v>
      </c>
      <c r="B416" s="173"/>
      <c r="C416" s="174" t="s">
        <v>12</v>
      </c>
      <c r="D416" s="78" t="s">
        <v>253</v>
      </c>
      <c r="E416" s="78" t="s">
        <v>681</v>
      </c>
      <c r="F416" s="78" t="s">
        <v>711</v>
      </c>
      <c r="G416" s="78" t="s">
        <v>164</v>
      </c>
      <c r="H416" s="171">
        <f>INVENTARIO[[#This Row],[Precio Final]]</f>
        <v>7</v>
      </c>
      <c r="I416" s="193">
        <f>U416</f>
        <v>5.5666666666666664</v>
      </c>
      <c r="J416" s="78">
        <v>4</v>
      </c>
      <c r="K416" s="112">
        <f>SUMIFS(VENTAS[Cantidad],VENTAS[Código del producto Vendido],INVENTARIO[[#This Row],[Code]])</f>
        <v>4</v>
      </c>
      <c r="L416" s="120">
        <f>INVENTARIO[[#This Row],[Entradas]]-INVENTARIO[[#This Row],[Salidas]]</f>
        <v>0</v>
      </c>
      <c r="M416" s="171">
        <f>INVENTARIO[[#This Row],[Precio Final]]*10%</f>
        <v>0.70000000000000007</v>
      </c>
      <c r="N416" s="42">
        <v>65</v>
      </c>
      <c r="O416" s="42">
        <v>18</v>
      </c>
      <c r="P416" s="42">
        <v>3.6111111111111112</v>
      </c>
      <c r="Q416" s="110">
        <v>10</v>
      </c>
      <c r="R416" s="42">
        <v>10</v>
      </c>
      <c r="S416" s="177">
        <f>Q416*R416/1000</f>
        <v>0.1</v>
      </c>
      <c r="T416" s="42">
        <f>INVENTARIO[[#This Row],[Costo Unitario (USD)]]+INVENTARIO[[#This Row],[Costo Envío (USD)]]</f>
        <v>3.7111111111111112</v>
      </c>
      <c r="U416" s="42">
        <f>INVENTARIO[[#This Row],[Costo total]]*1.5</f>
        <v>5.5666666666666664</v>
      </c>
      <c r="V416" s="42">
        <v>7</v>
      </c>
      <c r="W416" s="42">
        <f>INVENTARIO[[#This Row],[Precio Final]]-INVENTARIO[[#This Row],[Costo total]]</f>
        <v>3.2888888888888888</v>
      </c>
      <c r="X416" s="175">
        <f>INVENTARIO[[#This Row],[Ganancia Unitaria]]*INVENTARIO[[#This Row],[Salidas]]</f>
        <v>13.155555555555555</v>
      </c>
      <c r="Y416" s="42"/>
      <c r="Z416" s="20"/>
      <c r="AA416" s="20">
        <f>INVENTARIO[[#This Row],[Costo total]]*INVENTARIO[[#This Row],[Entradas]]</f>
        <v>14.844444444444445</v>
      </c>
      <c r="AB416" s="172">
        <f>INVENTARIO[[#This Row],[Stock Actual]]*INVENTARIO[[#This Row],[Costo total]]</f>
        <v>0</v>
      </c>
    </row>
    <row r="417" spans="1:28" ht="55" customHeight="1" x14ac:dyDescent="0.15">
      <c r="A417" s="43" t="s">
        <v>1637</v>
      </c>
      <c r="B417" s="169"/>
      <c r="C417" s="170" t="s">
        <v>12</v>
      </c>
      <c r="D417" s="83" t="s">
        <v>2861</v>
      </c>
      <c r="E417" s="83" t="s">
        <v>2480</v>
      </c>
      <c r="F417" s="83" t="s">
        <v>2637</v>
      </c>
      <c r="G417" s="83" t="s">
        <v>164</v>
      </c>
      <c r="H417" s="171">
        <f>INVENTARIO[[#This Row],[Precio Final]]</f>
        <v>7</v>
      </c>
      <c r="I417" s="192">
        <f>U417</f>
        <v>5.5666666666666664</v>
      </c>
      <c r="J417" s="83">
        <v>4</v>
      </c>
      <c r="K417" s="112">
        <f>SUMIFS(VENTAS[Cantidad],VENTAS[Código del producto Vendido],INVENTARIO[[#This Row],[Code]])</f>
        <v>1</v>
      </c>
      <c r="L417" s="121">
        <f>INVENTARIO[[#This Row],[Entradas]]-INVENTARIO[[#This Row],[Salidas]]</f>
        <v>3</v>
      </c>
      <c r="M417" s="171">
        <f>INVENTARIO[[#This Row],[Precio Final]]*10%</f>
        <v>0.70000000000000007</v>
      </c>
      <c r="N417" s="43">
        <v>65</v>
      </c>
      <c r="O417" s="43">
        <v>18</v>
      </c>
      <c r="P417" s="43">
        <v>3.6111111111111112</v>
      </c>
      <c r="Q417" s="112">
        <v>10</v>
      </c>
      <c r="R417" s="43">
        <v>10</v>
      </c>
      <c r="S417" s="176">
        <f>Q417*R417/1000</f>
        <v>0.1</v>
      </c>
      <c r="T417" s="168">
        <f>INVENTARIO[[#This Row],[Costo Unitario (USD)]]+INVENTARIO[[#This Row],[Costo Envío (USD)]]</f>
        <v>3.7111111111111112</v>
      </c>
      <c r="U417" s="168">
        <f>INVENTARIO[[#This Row],[Costo total]]*1.5</f>
        <v>5.5666666666666664</v>
      </c>
      <c r="V417" s="43">
        <v>7</v>
      </c>
      <c r="W417" s="43">
        <f>INVENTARIO[[#This Row],[Precio Final]]-INVENTARIO[[#This Row],[Costo total]]</f>
        <v>3.2888888888888888</v>
      </c>
      <c r="X417" s="172">
        <f>INVENTARIO[[#This Row],[Ganancia Unitaria]]*INVENTARIO[[#This Row],[Salidas]]</f>
        <v>3.2888888888888888</v>
      </c>
      <c r="Y417" s="43"/>
      <c r="Z417" s="43"/>
      <c r="AA417" s="43">
        <f>INVENTARIO[[#This Row],[Costo total]]*INVENTARIO[[#This Row],[Entradas]]</f>
        <v>14.844444444444445</v>
      </c>
      <c r="AB417" s="172">
        <f>INVENTARIO[[#This Row],[Stock Actual]]*INVENTARIO[[#This Row],[Costo total]]</f>
        <v>11.133333333333333</v>
      </c>
    </row>
    <row r="418" spans="1:28" ht="55" customHeight="1" x14ac:dyDescent="0.15">
      <c r="A418" s="42" t="s">
        <v>1638</v>
      </c>
      <c r="B418" s="173"/>
      <c r="C418" s="174" t="s">
        <v>12</v>
      </c>
      <c r="D418" s="78" t="s">
        <v>253</v>
      </c>
      <c r="E418" s="78" t="s">
        <v>833</v>
      </c>
      <c r="F418" s="78" t="s">
        <v>695</v>
      </c>
      <c r="G418" s="78" t="s">
        <v>164</v>
      </c>
      <c r="H418" s="171">
        <f>INVENTARIO[[#This Row],[Precio Final]]</f>
        <v>3.5</v>
      </c>
      <c r="I418" s="193">
        <f>U418</f>
        <v>2.9916666666666667</v>
      </c>
      <c r="J418" s="78">
        <v>5</v>
      </c>
      <c r="K418" s="112">
        <f>SUMIFS(VENTAS[Cantidad],VENTAS[Código del producto Vendido],INVENTARIO[[#This Row],[Code]])</f>
        <v>3</v>
      </c>
      <c r="L418" s="120">
        <f>INVENTARIO[[#This Row],[Entradas]]-INVENTARIO[[#This Row],[Salidas]]</f>
        <v>2</v>
      </c>
      <c r="M418" s="171">
        <f>INVENTARIO[[#This Row],[Precio Final]]*10%</f>
        <v>0.35000000000000003</v>
      </c>
      <c r="N418" s="42">
        <v>35</v>
      </c>
      <c r="O418" s="42">
        <v>18</v>
      </c>
      <c r="P418" s="42">
        <v>1.9444444444444444</v>
      </c>
      <c r="Q418" s="110">
        <v>5</v>
      </c>
      <c r="R418" s="42">
        <v>10</v>
      </c>
      <c r="S418" s="177">
        <f>Q418*R418/1000</f>
        <v>0.05</v>
      </c>
      <c r="T418" s="42">
        <f>INVENTARIO[[#This Row],[Costo Unitario (USD)]]+INVENTARIO[[#This Row],[Costo Envío (USD)]]</f>
        <v>1.9944444444444445</v>
      </c>
      <c r="U418" s="42">
        <f>INVENTARIO[[#This Row],[Costo total]]*1.5</f>
        <v>2.9916666666666667</v>
      </c>
      <c r="V418" s="42">
        <v>3.5</v>
      </c>
      <c r="W418" s="42">
        <f>INVENTARIO[[#This Row],[Precio Final]]-INVENTARIO[[#This Row],[Costo total]]</f>
        <v>1.5055555555555555</v>
      </c>
      <c r="X418" s="175">
        <f>INVENTARIO[[#This Row],[Ganancia Unitaria]]*INVENTARIO[[#This Row],[Salidas]]</f>
        <v>4.5166666666666666</v>
      </c>
      <c r="Y418" s="42"/>
      <c r="Z418" s="20"/>
      <c r="AA418" s="20">
        <f>INVENTARIO[[#This Row],[Costo total]]*INVENTARIO[[#This Row],[Entradas]]</f>
        <v>9.9722222222222214</v>
      </c>
      <c r="AB418" s="172">
        <f>INVENTARIO[[#This Row],[Stock Actual]]*INVENTARIO[[#This Row],[Costo total]]</f>
        <v>3.9888888888888889</v>
      </c>
    </row>
    <row r="419" spans="1:28" ht="55" customHeight="1" x14ac:dyDescent="0.15">
      <c r="A419" s="43" t="s">
        <v>1639</v>
      </c>
      <c r="B419" s="169"/>
      <c r="C419" s="170" t="s">
        <v>12</v>
      </c>
      <c r="D419" s="83" t="s">
        <v>208</v>
      </c>
      <c r="E419" s="83" t="s">
        <v>835</v>
      </c>
      <c r="F419" s="83" t="s">
        <v>832</v>
      </c>
      <c r="G419" s="83" t="s">
        <v>164</v>
      </c>
      <c r="H419" s="171">
        <f>INVENTARIO[[#This Row],[Precio Final]]</f>
        <v>0</v>
      </c>
      <c r="I419" s="192">
        <f t="shared" ref="I419:I457" si="38">U419</f>
        <v>18.166666666666664</v>
      </c>
      <c r="J419" s="83">
        <v>0</v>
      </c>
      <c r="K419" s="112">
        <f>SUMIFS(VENTAS[Cantidad],VENTAS[Código del producto Vendido],INVENTARIO[[#This Row],[Code]])</f>
        <v>0</v>
      </c>
      <c r="L419" s="121">
        <f>INVENTARIO[[#This Row],[Entradas]]-INVENTARIO[[#This Row],[Salidas]]</f>
        <v>0</v>
      </c>
      <c r="M419" s="171">
        <f>INVENTARIO[[#This Row],[Precio Final]]*10%</f>
        <v>0</v>
      </c>
      <c r="N419" s="43">
        <v>200</v>
      </c>
      <c r="O419" s="43">
        <v>18</v>
      </c>
      <c r="P419" s="43">
        <v>11.111111111111111</v>
      </c>
      <c r="Q419" s="112">
        <v>100</v>
      </c>
      <c r="R419" s="43">
        <v>10</v>
      </c>
      <c r="S419" s="176">
        <f t="shared" ref="S419:S429" si="39">Q419*R419/1000</f>
        <v>1</v>
      </c>
      <c r="T419" s="168">
        <f>INVENTARIO[[#This Row],[Costo Unitario (USD)]]+INVENTARIO[[#This Row],[Costo Envío (USD)]]</f>
        <v>12.111111111111111</v>
      </c>
      <c r="U419" s="168">
        <f>INVENTARIO[[#This Row],[Costo total]]*1.5</f>
        <v>18.166666666666664</v>
      </c>
      <c r="V419" s="43">
        <v>0</v>
      </c>
      <c r="W419" s="43">
        <f>INVENTARIO[[#This Row],[Precio Final]]-INVENTARIO[[#This Row],[Costo total]]</f>
        <v>-12.111111111111111</v>
      </c>
      <c r="X419" s="172">
        <f>INVENTARIO[[#This Row],[Ganancia Unitaria]]*INVENTARIO[[#This Row],[Salidas]]</f>
        <v>0</v>
      </c>
      <c r="Y419" s="43"/>
      <c r="Z419" s="43"/>
      <c r="AA419" s="43">
        <f>INVENTARIO[[#This Row],[Costo total]]*INVENTARIO[[#This Row],[Entradas]]</f>
        <v>0</v>
      </c>
      <c r="AB419" s="172">
        <f>INVENTARIO[[#This Row],[Stock Actual]]*INVENTARIO[[#This Row],[Costo total]]</f>
        <v>0</v>
      </c>
    </row>
    <row r="420" spans="1:28" ht="55" customHeight="1" x14ac:dyDescent="0.15">
      <c r="A420" s="42" t="s">
        <v>1640</v>
      </c>
      <c r="B420" s="173"/>
      <c r="C420" s="174" t="s">
        <v>12</v>
      </c>
      <c r="D420" s="78" t="s">
        <v>2327</v>
      </c>
      <c r="E420" s="78" t="s">
        <v>834</v>
      </c>
      <c r="F420" s="78" t="s">
        <v>692</v>
      </c>
      <c r="G420" s="78" t="s">
        <v>164</v>
      </c>
      <c r="H420" s="171">
        <f>INVENTARIO[[#This Row],[Precio Final]]</f>
        <v>8</v>
      </c>
      <c r="I420" s="193">
        <f t="shared" si="38"/>
        <v>5.7333333333333334</v>
      </c>
      <c r="J420" s="78">
        <v>1</v>
      </c>
      <c r="K420" s="112">
        <f>SUMIFS(VENTAS[Cantidad],VENTAS[Código del producto Vendido],INVENTARIO[[#This Row],[Code]])</f>
        <v>0</v>
      </c>
      <c r="L420" s="120">
        <f>INVENTARIO[[#This Row],[Entradas]]-INVENTARIO[[#This Row],[Salidas]]</f>
        <v>1</v>
      </c>
      <c r="M420" s="171">
        <f>INVENTARIO[[#This Row],[Precio Final]]*10%</f>
        <v>0.8</v>
      </c>
      <c r="N420" s="42">
        <v>58</v>
      </c>
      <c r="O420" s="42">
        <v>18</v>
      </c>
      <c r="P420" s="42">
        <v>3.2222222222222223</v>
      </c>
      <c r="Q420" s="110">
        <v>60</v>
      </c>
      <c r="R420" s="42">
        <v>10</v>
      </c>
      <c r="S420" s="177">
        <f t="shared" si="39"/>
        <v>0.6</v>
      </c>
      <c r="T420" s="42">
        <f>INVENTARIO[[#This Row],[Costo Unitario (USD)]]+INVENTARIO[[#This Row],[Costo Envío (USD)]]</f>
        <v>3.8222222222222224</v>
      </c>
      <c r="U420" s="42">
        <f>INVENTARIO[[#This Row],[Costo total]]*1.5</f>
        <v>5.7333333333333334</v>
      </c>
      <c r="V420" s="42">
        <v>8</v>
      </c>
      <c r="W420" s="42">
        <f>INVENTARIO[[#This Row],[Precio Final]]-INVENTARIO[[#This Row],[Costo total]]</f>
        <v>4.1777777777777771</v>
      </c>
      <c r="X420" s="175">
        <f>INVENTARIO[[#This Row],[Ganancia Unitaria]]*INVENTARIO[[#This Row],[Salidas]]</f>
        <v>0</v>
      </c>
      <c r="Y420" s="42"/>
      <c r="Z420" s="20"/>
      <c r="AA420" s="20">
        <f>INVENTARIO[[#This Row],[Costo total]]*INVENTARIO[[#This Row],[Entradas]]</f>
        <v>3.8222222222222224</v>
      </c>
      <c r="AB420" s="172">
        <f>INVENTARIO[[#This Row],[Stock Actual]]*INVENTARIO[[#This Row],[Costo total]]</f>
        <v>3.8222222222222224</v>
      </c>
    </row>
    <row r="421" spans="1:28" ht="55" customHeight="1" x14ac:dyDescent="0.15">
      <c r="A421" s="43" t="s">
        <v>1641</v>
      </c>
      <c r="B421" s="169"/>
      <c r="C421" s="170" t="s">
        <v>12</v>
      </c>
      <c r="D421" s="83" t="s">
        <v>253</v>
      </c>
      <c r="E421" s="83" t="s">
        <v>833</v>
      </c>
      <c r="F421" s="83" t="s">
        <v>697</v>
      </c>
      <c r="G421" s="83" t="s">
        <v>164</v>
      </c>
      <c r="H421" s="171">
        <f>INVENTARIO[[#This Row],[Precio Final]]</f>
        <v>3.5</v>
      </c>
      <c r="I421" s="192">
        <f t="shared" si="38"/>
        <v>2.9916666666666667</v>
      </c>
      <c r="J421" s="83">
        <v>5</v>
      </c>
      <c r="K421" s="112">
        <f>SUMIFS(VENTAS[Cantidad],VENTAS[Código del producto Vendido],INVENTARIO[[#This Row],[Code]])</f>
        <v>3</v>
      </c>
      <c r="L421" s="121">
        <f>INVENTARIO[[#This Row],[Entradas]]-INVENTARIO[[#This Row],[Salidas]]</f>
        <v>2</v>
      </c>
      <c r="M421" s="171">
        <f>INVENTARIO[[#This Row],[Precio Final]]*10%</f>
        <v>0.35000000000000003</v>
      </c>
      <c r="N421" s="43">
        <v>35</v>
      </c>
      <c r="O421" s="43">
        <v>18</v>
      </c>
      <c r="P421" s="43">
        <v>1.9444444444444444</v>
      </c>
      <c r="Q421" s="112">
        <v>5</v>
      </c>
      <c r="R421" s="43">
        <v>10</v>
      </c>
      <c r="S421" s="176">
        <f t="shared" si="39"/>
        <v>0.05</v>
      </c>
      <c r="T421" s="168">
        <f>INVENTARIO[[#This Row],[Costo Unitario (USD)]]+INVENTARIO[[#This Row],[Costo Envío (USD)]]</f>
        <v>1.9944444444444445</v>
      </c>
      <c r="U421" s="168">
        <f>INVENTARIO[[#This Row],[Costo total]]*1.5</f>
        <v>2.9916666666666667</v>
      </c>
      <c r="V421" s="43">
        <v>3.5</v>
      </c>
      <c r="W421" s="43">
        <f>INVENTARIO[[#This Row],[Precio Final]]-INVENTARIO[[#This Row],[Costo total]]</f>
        <v>1.5055555555555555</v>
      </c>
      <c r="X421" s="172">
        <f>INVENTARIO[[#This Row],[Ganancia Unitaria]]*INVENTARIO[[#This Row],[Salidas]]</f>
        <v>4.5166666666666666</v>
      </c>
      <c r="Y421" s="43"/>
      <c r="Z421" s="43"/>
      <c r="AA421" s="43">
        <f>INVENTARIO[[#This Row],[Costo total]]*INVENTARIO[[#This Row],[Entradas]]</f>
        <v>9.9722222222222214</v>
      </c>
      <c r="AB421" s="172">
        <f>INVENTARIO[[#This Row],[Stock Actual]]*INVENTARIO[[#This Row],[Costo total]]</f>
        <v>3.9888888888888889</v>
      </c>
    </row>
    <row r="422" spans="1:28" ht="55" customHeight="1" x14ac:dyDescent="0.15">
      <c r="A422" s="42" t="s">
        <v>1642</v>
      </c>
      <c r="B422" s="173"/>
      <c r="C422" s="174" t="s">
        <v>12</v>
      </c>
      <c r="D422" s="78" t="s">
        <v>2819</v>
      </c>
      <c r="E422" s="78" t="s">
        <v>3035</v>
      </c>
      <c r="F422" s="78" t="s">
        <v>695</v>
      </c>
      <c r="G422" s="78" t="s">
        <v>164</v>
      </c>
      <c r="H422" s="171">
        <f>INVENTARIO[[#This Row],[Precio Final]]</f>
        <v>12</v>
      </c>
      <c r="I422" s="193">
        <f t="shared" si="38"/>
        <v>9.5372727272727253</v>
      </c>
      <c r="J422" s="78">
        <v>4</v>
      </c>
      <c r="K422" s="112">
        <f>SUMIFS(VENTAS[Cantidad],VENTAS[Código del producto Vendido],INVENTARIO[[#This Row],[Code]])</f>
        <v>4</v>
      </c>
      <c r="L422" s="120">
        <f>INVENTARIO[[#This Row],[Entradas]]-INVENTARIO[[#This Row],[Salidas]]</f>
        <v>0</v>
      </c>
      <c r="M422" s="171">
        <f>INVENTARIO[[#This Row],[Precio Final]]*10%</f>
        <v>1.2000000000000002</v>
      </c>
      <c r="N422" s="42">
        <v>76</v>
      </c>
      <c r="O422" s="42">
        <v>17.600000000000001</v>
      </c>
      <c r="P422" s="42">
        <v>4.3181818181818175</v>
      </c>
      <c r="Q422" s="110">
        <v>120</v>
      </c>
      <c r="R422" s="42">
        <v>17</v>
      </c>
      <c r="S422" s="177">
        <f t="shared" si="39"/>
        <v>2.04</v>
      </c>
      <c r="T422" s="42">
        <f>INVENTARIO[[#This Row],[Costo Unitario (USD)]]+INVENTARIO[[#This Row],[Costo Envío (USD)]]</f>
        <v>6.3581818181818175</v>
      </c>
      <c r="U422" s="42">
        <f>INVENTARIO[[#This Row],[Costo total]]*1.5</f>
        <v>9.5372727272727253</v>
      </c>
      <c r="V422" s="42">
        <v>12</v>
      </c>
      <c r="W422" s="42">
        <f>INVENTARIO[[#This Row],[Precio Final]]-INVENTARIO[[#This Row],[Costo total]]</f>
        <v>5.6418181818181825</v>
      </c>
      <c r="X422" s="175">
        <f>INVENTARIO[[#This Row],[Ganancia Unitaria]]*INVENTARIO[[#This Row],[Salidas]]</f>
        <v>22.56727272727273</v>
      </c>
      <c r="Y422" s="42" t="s">
        <v>1108</v>
      </c>
      <c r="Z422" s="20"/>
      <c r="AA422" s="20">
        <f>INVENTARIO[[#This Row],[Costo total]]*INVENTARIO[[#This Row],[Entradas]]</f>
        <v>25.43272727272727</v>
      </c>
      <c r="AB422" s="172">
        <f>INVENTARIO[[#This Row],[Stock Actual]]*INVENTARIO[[#This Row],[Costo total]]</f>
        <v>0</v>
      </c>
    </row>
    <row r="423" spans="1:28" ht="55" customHeight="1" x14ac:dyDescent="0.15">
      <c r="A423" s="43" t="s">
        <v>1643</v>
      </c>
      <c r="B423" s="169"/>
      <c r="C423" s="170" t="s">
        <v>12</v>
      </c>
      <c r="D423" s="78" t="s">
        <v>2819</v>
      </c>
      <c r="E423" s="83" t="s">
        <v>1098</v>
      </c>
      <c r="F423" s="83" t="s">
        <v>692</v>
      </c>
      <c r="G423" s="83" t="s">
        <v>164</v>
      </c>
      <c r="H423" s="171">
        <f>INVENTARIO[[#This Row],[Precio Final]]</f>
        <v>14</v>
      </c>
      <c r="I423" s="192">
        <f t="shared" si="38"/>
        <v>11.959772727272727</v>
      </c>
      <c r="J423" s="83">
        <v>2</v>
      </c>
      <c r="K423" s="112">
        <f>SUMIFS(VENTAS[Cantidad],VENTAS[Código del producto Vendido],INVENTARIO[[#This Row],[Code]])</f>
        <v>2</v>
      </c>
      <c r="L423" s="121">
        <f>INVENTARIO[[#This Row],[Entradas]]-INVENTARIO[[#This Row],[Salidas]]</f>
        <v>0</v>
      </c>
      <c r="M423" s="171">
        <f>INVENTARIO[[#This Row],[Precio Final]]*10%</f>
        <v>1.4000000000000001</v>
      </c>
      <c r="N423" s="43">
        <v>76</v>
      </c>
      <c r="O423" s="43">
        <v>17.600000000000001</v>
      </c>
      <c r="P423" s="43">
        <v>4.3181818181818175</v>
      </c>
      <c r="Q423" s="112">
        <v>215</v>
      </c>
      <c r="R423" s="43">
        <v>17</v>
      </c>
      <c r="S423" s="176">
        <f>Q423*R423/1000</f>
        <v>3.6549999999999998</v>
      </c>
      <c r="T423" s="168">
        <f>INVENTARIO[[#This Row],[Costo Unitario (USD)]]+INVENTARIO[[#This Row],[Costo Envío (USD)]]</f>
        <v>7.9731818181818177</v>
      </c>
      <c r="U423" s="168">
        <f>INVENTARIO[[#This Row],[Costo total]]*1.5</f>
        <v>11.959772727272727</v>
      </c>
      <c r="V423" s="43">
        <v>14</v>
      </c>
      <c r="W423" s="43">
        <f>INVENTARIO[[#This Row],[Precio Final]]-INVENTARIO[[#This Row],[Costo total]]</f>
        <v>6.0268181818181823</v>
      </c>
      <c r="X423" s="172">
        <f>INVENTARIO[[#This Row],[Ganancia Unitaria]]*INVENTARIO[[#This Row],[Salidas]]</f>
        <v>12.053636363636365</v>
      </c>
      <c r="Y423" s="43" t="s">
        <v>1096</v>
      </c>
      <c r="Z423" s="43"/>
      <c r="AA423" s="43">
        <f>INVENTARIO[[#This Row],[Costo total]]*INVENTARIO[[#This Row],[Entradas]]</f>
        <v>15.946363636363635</v>
      </c>
      <c r="AB423" s="172">
        <f>INVENTARIO[[#This Row],[Stock Actual]]*INVENTARIO[[#This Row],[Costo total]]</f>
        <v>0</v>
      </c>
    </row>
    <row r="424" spans="1:28" ht="55" customHeight="1" x14ac:dyDescent="0.15">
      <c r="A424" s="42" t="s">
        <v>1644</v>
      </c>
      <c r="B424" s="173"/>
      <c r="C424" s="174" t="s">
        <v>12</v>
      </c>
      <c r="D424" s="78" t="s">
        <v>2819</v>
      </c>
      <c r="E424" s="78" t="s">
        <v>1098</v>
      </c>
      <c r="F424" s="78" t="s">
        <v>698</v>
      </c>
      <c r="G424" s="78" t="s">
        <v>164</v>
      </c>
      <c r="H424" s="171">
        <f>INVENTARIO[[#This Row],[Precio Final]]</f>
        <v>14</v>
      </c>
      <c r="I424" s="193">
        <f t="shared" si="38"/>
        <v>11.959772727272727</v>
      </c>
      <c r="J424" s="78">
        <v>2</v>
      </c>
      <c r="K424" s="112">
        <f>SUMIFS(VENTAS[Cantidad],VENTAS[Código del producto Vendido],INVENTARIO[[#This Row],[Code]])</f>
        <v>2</v>
      </c>
      <c r="L424" s="120">
        <f>INVENTARIO[[#This Row],[Entradas]]-INVENTARIO[[#This Row],[Salidas]]</f>
        <v>0</v>
      </c>
      <c r="M424" s="171">
        <f>INVENTARIO[[#This Row],[Precio Final]]*10%</f>
        <v>1.4000000000000001</v>
      </c>
      <c r="N424" s="42">
        <v>76</v>
      </c>
      <c r="O424" s="42">
        <v>17.600000000000001</v>
      </c>
      <c r="P424" s="42">
        <v>4.3181818181818175</v>
      </c>
      <c r="Q424" s="110">
        <v>215</v>
      </c>
      <c r="R424" s="42">
        <v>17</v>
      </c>
      <c r="S424" s="177">
        <f t="shared" si="39"/>
        <v>3.6549999999999998</v>
      </c>
      <c r="T424" s="42">
        <f>INVENTARIO[[#This Row],[Costo Unitario (USD)]]+INVENTARIO[[#This Row],[Costo Envío (USD)]]</f>
        <v>7.9731818181818177</v>
      </c>
      <c r="U424" s="42">
        <f>INVENTARIO[[#This Row],[Costo total]]*1.5</f>
        <v>11.959772727272727</v>
      </c>
      <c r="V424" s="42">
        <v>14</v>
      </c>
      <c r="W424" s="42">
        <f>INVENTARIO[[#This Row],[Precio Final]]-INVENTARIO[[#This Row],[Costo total]]</f>
        <v>6.0268181818181823</v>
      </c>
      <c r="X424" s="175">
        <f>INVENTARIO[[#This Row],[Ganancia Unitaria]]*INVENTARIO[[#This Row],[Salidas]]</f>
        <v>12.053636363636365</v>
      </c>
      <c r="Y424" s="42" t="s">
        <v>1096</v>
      </c>
      <c r="Z424" s="20"/>
      <c r="AA424" s="20">
        <f>INVENTARIO[[#This Row],[Costo total]]*INVENTARIO[[#This Row],[Entradas]]</f>
        <v>15.946363636363635</v>
      </c>
      <c r="AB424" s="172">
        <f>INVENTARIO[[#This Row],[Stock Actual]]*INVENTARIO[[#This Row],[Costo total]]</f>
        <v>0</v>
      </c>
    </row>
    <row r="425" spans="1:28" ht="55" customHeight="1" x14ac:dyDescent="0.15">
      <c r="A425" s="43" t="s">
        <v>1114</v>
      </c>
      <c r="B425" s="169"/>
      <c r="C425" s="170" t="s">
        <v>12</v>
      </c>
      <c r="D425" s="83" t="s">
        <v>415</v>
      </c>
      <c r="E425" s="83" t="s">
        <v>1074</v>
      </c>
      <c r="F425" s="83" t="s">
        <v>693</v>
      </c>
      <c r="G425" s="83" t="s">
        <v>164</v>
      </c>
      <c r="H425" s="171">
        <f>INVENTARIO[[#This Row],[Precio Final]]</f>
        <v>25</v>
      </c>
      <c r="I425" s="192">
        <f t="shared" si="38"/>
        <v>24.269318181818182</v>
      </c>
      <c r="J425" s="83">
        <v>1</v>
      </c>
      <c r="K425" s="112">
        <f>SUMIFS(VENTAS[Cantidad],VENTAS[Código del producto Vendido],INVENTARIO[[#This Row],[Code]])</f>
        <v>1</v>
      </c>
      <c r="L425" s="121">
        <f>INVENTARIO[[#This Row],[Entradas]]-INVENTARIO[[#This Row],[Salidas]]</f>
        <v>0</v>
      </c>
      <c r="M425" s="171">
        <f>INVENTARIO[[#This Row],[Precio Final]]*10%</f>
        <v>2.5</v>
      </c>
      <c r="N425" s="43">
        <v>195</v>
      </c>
      <c r="O425" s="43">
        <v>17.600000000000001</v>
      </c>
      <c r="P425" s="43">
        <v>11.079545454545453</v>
      </c>
      <c r="Q425" s="112">
        <v>300</v>
      </c>
      <c r="R425" s="43">
        <v>17</v>
      </c>
      <c r="S425" s="176">
        <f t="shared" si="39"/>
        <v>5.0999999999999996</v>
      </c>
      <c r="T425" s="168">
        <f>INVENTARIO[[#This Row],[Costo Unitario (USD)]]+INVENTARIO[[#This Row],[Costo Envío (USD)]]</f>
        <v>16.179545454545455</v>
      </c>
      <c r="U425" s="168">
        <f>INVENTARIO[[#This Row],[Costo total]]*1.5</f>
        <v>24.269318181818182</v>
      </c>
      <c r="V425" s="43">
        <v>25</v>
      </c>
      <c r="W425" s="43">
        <f>INVENTARIO[[#This Row],[Precio Final]]-INVENTARIO[[#This Row],[Costo total]]</f>
        <v>8.8204545454545453</v>
      </c>
      <c r="X425" s="172">
        <f>INVENTARIO[[#This Row],[Ganancia Unitaria]]*INVENTARIO[[#This Row],[Salidas]]</f>
        <v>8.8204545454545453</v>
      </c>
      <c r="Y425" s="43" t="s">
        <v>1096</v>
      </c>
      <c r="Z425" s="43"/>
      <c r="AA425" s="43">
        <f>INVENTARIO[[#This Row],[Costo total]]*INVENTARIO[[#This Row],[Entradas]]</f>
        <v>16.179545454545455</v>
      </c>
      <c r="AB425" s="172">
        <f>INVENTARIO[[#This Row],[Stock Actual]]*INVENTARIO[[#This Row],[Costo total]]</f>
        <v>0</v>
      </c>
    </row>
    <row r="426" spans="1:28" ht="55" customHeight="1" x14ac:dyDescent="0.15">
      <c r="A426" s="42" t="s">
        <v>1645</v>
      </c>
      <c r="B426" s="173"/>
      <c r="C426" s="174" t="s">
        <v>12</v>
      </c>
      <c r="D426" s="78" t="s">
        <v>415</v>
      </c>
      <c r="E426" s="78" t="s">
        <v>1074</v>
      </c>
      <c r="F426" s="78" t="s">
        <v>698</v>
      </c>
      <c r="G426" s="78" t="s">
        <v>164</v>
      </c>
      <c r="H426" s="171">
        <f>INVENTARIO[[#This Row],[Precio Final]]</f>
        <v>25</v>
      </c>
      <c r="I426" s="193">
        <f t="shared" si="38"/>
        <v>22.99431818181818</v>
      </c>
      <c r="J426" s="78">
        <v>2</v>
      </c>
      <c r="K426" s="112">
        <f>SUMIFS(VENTAS[Cantidad],VENTAS[Código del producto Vendido],INVENTARIO[[#This Row],[Code]])</f>
        <v>2</v>
      </c>
      <c r="L426" s="120">
        <f>INVENTARIO[[#This Row],[Entradas]]-INVENTARIO[[#This Row],[Salidas]]</f>
        <v>0</v>
      </c>
      <c r="M426" s="171">
        <f>INVENTARIO[[#This Row],[Precio Final]]*10%</f>
        <v>2.5</v>
      </c>
      <c r="N426" s="42">
        <v>195</v>
      </c>
      <c r="O426" s="42">
        <v>17.600000000000001</v>
      </c>
      <c r="P426" s="42">
        <v>11.079545454545453</v>
      </c>
      <c r="Q426" s="110">
        <v>250</v>
      </c>
      <c r="R426" s="42">
        <v>17</v>
      </c>
      <c r="S426" s="177">
        <f t="shared" si="39"/>
        <v>4.25</v>
      </c>
      <c r="T426" s="42">
        <f>INVENTARIO[[#This Row],[Costo Unitario (USD)]]+INVENTARIO[[#This Row],[Costo Envío (USD)]]</f>
        <v>15.329545454545453</v>
      </c>
      <c r="U426" s="42">
        <f>INVENTARIO[[#This Row],[Costo total]]*1.5</f>
        <v>22.99431818181818</v>
      </c>
      <c r="V426" s="42">
        <v>25</v>
      </c>
      <c r="W426" s="42">
        <f>INVENTARIO[[#This Row],[Precio Final]]-INVENTARIO[[#This Row],[Costo total]]</f>
        <v>9.6704545454545467</v>
      </c>
      <c r="X426" s="175">
        <f>INVENTARIO[[#This Row],[Ganancia Unitaria]]*INVENTARIO[[#This Row],[Salidas]]</f>
        <v>19.340909090909093</v>
      </c>
      <c r="Y426" s="42" t="s">
        <v>1096</v>
      </c>
      <c r="Z426" s="20"/>
      <c r="AA426" s="20">
        <f>INVENTARIO[[#This Row],[Costo total]]*INVENTARIO[[#This Row],[Entradas]]</f>
        <v>30.659090909090907</v>
      </c>
      <c r="AB426" s="172">
        <f>INVENTARIO[[#This Row],[Stock Actual]]*INVENTARIO[[#This Row],[Costo total]]</f>
        <v>0</v>
      </c>
    </row>
    <row r="427" spans="1:28" ht="55" customHeight="1" x14ac:dyDescent="0.15">
      <c r="A427" s="43" t="s">
        <v>1646</v>
      </c>
      <c r="B427" s="169"/>
      <c r="C427" s="170" t="s">
        <v>12</v>
      </c>
      <c r="D427" s="83" t="s">
        <v>415</v>
      </c>
      <c r="E427" s="83" t="s">
        <v>1074</v>
      </c>
      <c r="F427" s="83" t="s">
        <v>697</v>
      </c>
      <c r="G427" s="83" t="s">
        <v>164</v>
      </c>
      <c r="H427" s="171">
        <f>INVENTARIO[[#This Row],[Precio Final]]</f>
        <v>25</v>
      </c>
      <c r="I427" s="192">
        <f t="shared" si="38"/>
        <v>22.99431818181818</v>
      </c>
      <c r="J427" s="83">
        <v>2</v>
      </c>
      <c r="K427" s="112">
        <f>SUMIFS(VENTAS[Cantidad],VENTAS[Código del producto Vendido],INVENTARIO[[#This Row],[Code]])</f>
        <v>2</v>
      </c>
      <c r="L427" s="121">
        <f>INVENTARIO[[#This Row],[Entradas]]-INVENTARIO[[#This Row],[Salidas]]</f>
        <v>0</v>
      </c>
      <c r="M427" s="171">
        <f>INVENTARIO[[#This Row],[Precio Final]]*10%</f>
        <v>2.5</v>
      </c>
      <c r="N427" s="43">
        <v>195</v>
      </c>
      <c r="O427" s="43">
        <v>17.600000000000001</v>
      </c>
      <c r="P427" s="43">
        <v>11.079545454545453</v>
      </c>
      <c r="Q427" s="112">
        <v>250</v>
      </c>
      <c r="R427" s="43">
        <v>17</v>
      </c>
      <c r="S427" s="176">
        <f t="shared" si="39"/>
        <v>4.25</v>
      </c>
      <c r="T427" s="168">
        <f>INVENTARIO[[#This Row],[Costo Unitario (USD)]]+INVENTARIO[[#This Row],[Costo Envío (USD)]]</f>
        <v>15.329545454545453</v>
      </c>
      <c r="U427" s="168">
        <f>INVENTARIO[[#This Row],[Costo total]]*1.5</f>
        <v>22.99431818181818</v>
      </c>
      <c r="V427" s="43">
        <v>25</v>
      </c>
      <c r="W427" s="43">
        <f>INVENTARIO[[#This Row],[Precio Final]]-INVENTARIO[[#This Row],[Costo total]]</f>
        <v>9.6704545454545467</v>
      </c>
      <c r="X427" s="172">
        <f>INVENTARIO[[#This Row],[Ganancia Unitaria]]*INVENTARIO[[#This Row],[Salidas]]</f>
        <v>19.340909090909093</v>
      </c>
      <c r="Y427" s="43" t="s">
        <v>1096</v>
      </c>
      <c r="Z427" s="43"/>
      <c r="AA427" s="43">
        <f>INVENTARIO[[#This Row],[Costo total]]*INVENTARIO[[#This Row],[Entradas]]</f>
        <v>30.659090909090907</v>
      </c>
      <c r="AB427" s="172">
        <f>INVENTARIO[[#This Row],[Stock Actual]]*INVENTARIO[[#This Row],[Costo total]]</f>
        <v>0</v>
      </c>
    </row>
    <row r="428" spans="1:28" ht="55" customHeight="1" x14ac:dyDescent="0.15">
      <c r="A428" s="42" t="s">
        <v>1647</v>
      </c>
      <c r="B428" s="173"/>
      <c r="C428" s="174" t="s">
        <v>12</v>
      </c>
      <c r="D428" s="78" t="s">
        <v>2661</v>
      </c>
      <c r="E428" s="78" t="s">
        <v>1075</v>
      </c>
      <c r="F428" s="78" t="s">
        <v>693</v>
      </c>
      <c r="G428" s="78" t="s">
        <v>164</v>
      </c>
      <c r="H428" s="171">
        <f>INVENTARIO[[#This Row],[Precio Final]]</f>
        <v>35</v>
      </c>
      <c r="I428" s="193">
        <f t="shared" si="38"/>
        <v>32.18454545454545</v>
      </c>
      <c r="J428" s="78">
        <v>1</v>
      </c>
      <c r="K428" s="112">
        <f>SUMIFS(VENTAS[Cantidad],VENTAS[Código del producto Vendido],INVENTARIO[[#This Row],[Code]])</f>
        <v>0</v>
      </c>
      <c r="L428" s="120">
        <f>INVENTARIO[[#This Row],[Entradas]]-INVENTARIO[[#This Row],[Salidas]]</f>
        <v>1</v>
      </c>
      <c r="M428" s="171">
        <f>INVENTARIO[[#This Row],[Precio Final]]*10%</f>
        <v>3.5</v>
      </c>
      <c r="N428" s="42">
        <v>240</v>
      </c>
      <c r="O428" s="42">
        <v>17.600000000000001</v>
      </c>
      <c r="P428" s="42">
        <v>13.636363636363635</v>
      </c>
      <c r="Q428" s="110">
        <v>460</v>
      </c>
      <c r="R428" s="42">
        <v>17</v>
      </c>
      <c r="S428" s="177">
        <f t="shared" si="39"/>
        <v>7.82</v>
      </c>
      <c r="T428" s="42">
        <f>INVENTARIO[[#This Row],[Costo Unitario (USD)]]+INVENTARIO[[#This Row],[Costo Envío (USD)]]</f>
        <v>21.456363636363633</v>
      </c>
      <c r="U428" s="42">
        <f>INVENTARIO[[#This Row],[Costo total]]*1.5</f>
        <v>32.18454545454545</v>
      </c>
      <c r="V428" s="42">
        <v>35</v>
      </c>
      <c r="W428" s="42">
        <f>INVENTARIO[[#This Row],[Precio Final]]-INVENTARIO[[#This Row],[Costo total]]</f>
        <v>13.543636363636367</v>
      </c>
      <c r="X428" s="175">
        <f>INVENTARIO[[#This Row],[Ganancia Unitaria]]*INVENTARIO[[#This Row],[Salidas]]</f>
        <v>0</v>
      </c>
      <c r="Y428" s="42" t="s">
        <v>1096</v>
      </c>
      <c r="Z428" s="20"/>
      <c r="AA428" s="20">
        <f>INVENTARIO[[#This Row],[Costo total]]*INVENTARIO[[#This Row],[Entradas]]</f>
        <v>21.456363636363633</v>
      </c>
      <c r="AB428" s="172">
        <f>INVENTARIO[[#This Row],[Stock Actual]]*INVENTARIO[[#This Row],[Costo total]]</f>
        <v>21.456363636363633</v>
      </c>
    </row>
    <row r="429" spans="1:28" ht="55" customHeight="1" x14ac:dyDescent="0.15">
      <c r="A429" s="43" t="s">
        <v>1648</v>
      </c>
      <c r="B429" s="169"/>
      <c r="C429" s="170" t="s">
        <v>12</v>
      </c>
      <c r="D429" s="83" t="s">
        <v>50</v>
      </c>
      <c r="E429" s="83" t="s">
        <v>1075</v>
      </c>
      <c r="F429" s="83" t="s">
        <v>698</v>
      </c>
      <c r="G429" s="83" t="s">
        <v>164</v>
      </c>
      <c r="H429" s="171">
        <f>INVENTARIO[[#This Row],[Precio Final]]</f>
        <v>35</v>
      </c>
      <c r="I429" s="192">
        <f t="shared" si="38"/>
        <v>32.18454545454545</v>
      </c>
      <c r="J429" s="83">
        <v>1</v>
      </c>
      <c r="K429" s="112">
        <f>SUMIFS(VENTAS[Cantidad],VENTAS[Código del producto Vendido],INVENTARIO[[#This Row],[Code]])</f>
        <v>1</v>
      </c>
      <c r="L429" s="121">
        <f>INVENTARIO[[#This Row],[Entradas]]-INVENTARIO[[#This Row],[Salidas]]</f>
        <v>0</v>
      </c>
      <c r="M429" s="171">
        <f>INVENTARIO[[#This Row],[Precio Final]]*10%</f>
        <v>3.5</v>
      </c>
      <c r="N429" s="43">
        <v>240</v>
      </c>
      <c r="O429" s="43">
        <v>17.600000000000001</v>
      </c>
      <c r="P429" s="43">
        <v>13.636363636363635</v>
      </c>
      <c r="Q429" s="112">
        <v>460</v>
      </c>
      <c r="R429" s="43">
        <v>17</v>
      </c>
      <c r="S429" s="176">
        <f t="shared" si="39"/>
        <v>7.82</v>
      </c>
      <c r="T429" s="168">
        <f>INVENTARIO[[#This Row],[Costo Unitario (USD)]]+INVENTARIO[[#This Row],[Costo Envío (USD)]]</f>
        <v>21.456363636363633</v>
      </c>
      <c r="U429" s="168">
        <f>INVENTARIO[[#This Row],[Costo total]]*1.5</f>
        <v>32.18454545454545</v>
      </c>
      <c r="V429" s="43">
        <v>35</v>
      </c>
      <c r="W429" s="43">
        <f>INVENTARIO[[#This Row],[Precio Final]]-INVENTARIO[[#This Row],[Costo total]]</f>
        <v>13.543636363636367</v>
      </c>
      <c r="X429" s="172">
        <f>INVENTARIO[[#This Row],[Ganancia Unitaria]]*INVENTARIO[[#This Row],[Salidas]]</f>
        <v>13.543636363636367</v>
      </c>
      <c r="Y429" s="43" t="s">
        <v>1096</v>
      </c>
      <c r="Z429" s="43"/>
      <c r="AA429" s="43">
        <f>INVENTARIO[[#This Row],[Costo total]]*INVENTARIO[[#This Row],[Entradas]]</f>
        <v>21.456363636363633</v>
      </c>
      <c r="AB429" s="172">
        <f>INVENTARIO[[#This Row],[Stock Actual]]*INVENTARIO[[#This Row],[Costo total]]</f>
        <v>0</v>
      </c>
    </row>
    <row r="430" spans="1:28" ht="55" customHeight="1" x14ac:dyDescent="0.15">
      <c r="A430" s="42" t="s">
        <v>1649</v>
      </c>
      <c r="B430" s="173"/>
      <c r="C430" s="174" t="s">
        <v>12</v>
      </c>
      <c r="D430" s="78" t="s">
        <v>50</v>
      </c>
      <c r="E430" s="78" t="s">
        <v>1075</v>
      </c>
      <c r="F430" s="78" t="s">
        <v>697</v>
      </c>
      <c r="G430" s="78" t="s">
        <v>164</v>
      </c>
      <c r="H430" s="171">
        <f>INVENTARIO[[#This Row],[Precio Final]]</f>
        <v>35</v>
      </c>
      <c r="I430" s="193">
        <f t="shared" si="38"/>
        <v>32.18454545454545</v>
      </c>
      <c r="J430" s="78">
        <v>1</v>
      </c>
      <c r="K430" s="112">
        <f>SUMIFS(VENTAS[Cantidad],VENTAS[Código del producto Vendido],INVENTARIO[[#This Row],[Code]])</f>
        <v>1</v>
      </c>
      <c r="L430" s="120">
        <f>INVENTARIO[[#This Row],[Entradas]]-INVENTARIO[[#This Row],[Salidas]]</f>
        <v>0</v>
      </c>
      <c r="M430" s="171">
        <f>INVENTARIO[[#This Row],[Precio Final]]*10%</f>
        <v>3.5</v>
      </c>
      <c r="N430" s="42">
        <v>240</v>
      </c>
      <c r="O430" s="42">
        <v>17.600000000000001</v>
      </c>
      <c r="P430" s="42">
        <v>13.636363636363635</v>
      </c>
      <c r="Q430" s="110">
        <v>460</v>
      </c>
      <c r="R430" s="42">
        <v>17</v>
      </c>
      <c r="S430" s="177">
        <f t="shared" ref="S430:S446" si="40">Q430*R430/1000</f>
        <v>7.82</v>
      </c>
      <c r="T430" s="42">
        <f>INVENTARIO[[#This Row],[Costo Unitario (USD)]]+INVENTARIO[[#This Row],[Costo Envío (USD)]]</f>
        <v>21.456363636363633</v>
      </c>
      <c r="U430" s="42">
        <f>INVENTARIO[[#This Row],[Costo total]]*1.5</f>
        <v>32.18454545454545</v>
      </c>
      <c r="V430" s="42">
        <v>35</v>
      </c>
      <c r="W430" s="42">
        <f>INVENTARIO[[#This Row],[Precio Final]]-INVENTARIO[[#This Row],[Costo total]]</f>
        <v>13.543636363636367</v>
      </c>
      <c r="X430" s="175">
        <f>INVENTARIO[[#This Row],[Ganancia Unitaria]]*INVENTARIO[[#This Row],[Salidas]]</f>
        <v>13.543636363636367</v>
      </c>
      <c r="Y430" s="42"/>
      <c r="Z430" s="20"/>
      <c r="AA430" s="20">
        <f>INVENTARIO[[#This Row],[Costo total]]*INVENTARIO[[#This Row],[Entradas]]</f>
        <v>21.456363636363633</v>
      </c>
      <c r="AB430" s="172">
        <f>INVENTARIO[[#This Row],[Stock Actual]]*INVENTARIO[[#This Row],[Costo total]]</f>
        <v>0</v>
      </c>
    </row>
    <row r="431" spans="1:28" ht="55" customHeight="1" x14ac:dyDescent="0.15">
      <c r="A431" s="43" t="s">
        <v>1650</v>
      </c>
      <c r="B431" s="169"/>
      <c r="C431" s="170" t="s">
        <v>12</v>
      </c>
      <c r="D431" s="83" t="s">
        <v>415</v>
      </c>
      <c r="E431" s="83" t="s">
        <v>1073</v>
      </c>
      <c r="F431" s="83" t="s">
        <v>697</v>
      </c>
      <c r="G431" s="83" t="s">
        <v>164</v>
      </c>
      <c r="H431" s="171">
        <f>INVENTARIO[[#This Row],[Precio Final]]</f>
        <v>25</v>
      </c>
      <c r="I431" s="192">
        <f t="shared" si="38"/>
        <v>26.269090909090906</v>
      </c>
      <c r="J431" s="83">
        <v>1</v>
      </c>
      <c r="K431" s="112">
        <f>SUMIFS(VENTAS[Cantidad],VENTAS[Código del producto Vendido],INVENTARIO[[#This Row],[Code]])</f>
        <v>1</v>
      </c>
      <c r="L431" s="121">
        <f>INVENTARIO[[#This Row],[Entradas]]-INVENTARIO[[#This Row],[Salidas]]</f>
        <v>0</v>
      </c>
      <c r="M431" s="171">
        <f>INVENTARIO[[#This Row],[Precio Final]]*10%</f>
        <v>2.5</v>
      </c>
      <c r="N431" s="43">
        <v>205</v>
      </c>
      <c r="O431" s="43">
        <v>17.600000000000001</v>
      </c>
      <c r="P431" s="43">
        <v>11.647727272727272</v>
      </c>
      <c r="Q431" s="112">
        <v>345</v>
      </c>
      <c r="R431" s="43">
        <v>17</v>
      </c>
      <c r="S431" s="176">
        <f t="shared" si="40"/>
        <v>5.8650000000000002</v>
      </c>
      <c r="T431" s="168">
        <f>INVENTARIO[[#This Row],[Costo Unitario (USD)]]+INVENTARIO[[#This Row],[Costo Envío (USD)]]</f>
        <v>17.512727272727272</v>
      </c>
      <c r="U431" s="168">
        <f>INVENTARIO[[#This Row],[Costo total]]*1.5</f>
        <v>26.269090909090906</v>
      </c>
      <c r="V431" s="43">
        <v>25</v>
      </c>
      <c r="W431" s="43">
        <f>INVENTARIO[[#This Row],[Precio Final]]-INVENTARIO[[#This Row],[Costo total]]</f>
        <v>7.4872727272727282</v>
      </c>
      <c r="X431" s="172">
        <f>INVENTARIO[[#This Row],[Ganancia Unitaria]]*INVENTARIO[[#This Row],[Salidas]]</f>
        <v>7.4872727272727282</v>
      </c>
      <c r="Y431" s="43" t="s">
        <v>1096</v>
      </c>
      <c r="Z431" s="43"/>
      <c r="AA431" s="43">
        <f>INVENTARIO[[#This Row],[Costo total]]*INVENTARIO[[#This Row],[Entradas]]</f>
        <v>17.512727272727272</v>
      </c>
      <c r="AB431" s="172">
        <f>INVENTARIO[[#This Row],[Stock Actual]]*INVENTARIO[[#This Row],[Costo total]]</f>
        <v>0</v>
      </c>
    </row>
    <row r="432" spans="1:28" ht="55" customHeight="1" x14ac:dyDescent="0.15">
      <c r="A432" s="42" t="s">
        <v>1652</v>
      </c>
      <c r="B432" s="173"/>
      <c r="C432" s="174" t="s">
        <v>12</v>
      </c>
      <c r="D432" s="78" t="s">
        <v>415</v>
      </c>
      <c r="E432" s="78" t="s">
        <v>1073</v>
      </c>
      <c r="F432" s="78" t="s">
        <v>693</v>
      </c>
      <c r="G432" s="78" t="s">
        <v>164</v>
      </c>
      <c r="H432" s="171">
        <f>INVENTARIO[[#This Row],[Precio Final]]</f>
        <v>25</v>
      </c>
      <c r="I432" s="193">
        <f t="shared" si="38"/>
        <v>26.269090909090906</v>
      </c>
      <c r="J432" s="78">
        <v>3</v>
      </c>
      <c r="K432" s="112">
        <f>SUMIFS(VENTAS[Cantidad],VENTAS[Código del producto Vendido],INVENTARIO[[#This Row],[Code]])</f>
        <v>3</v>
      </c>
      <c r="L432" s="120">
        <f>INVENTARIO[[#This Row],[Entradas]]-INVENTARIO[[#This Row],[Salidas]]</f>
        <v>0</v>
      </c>
      <c r="M432" s="171">
        <f>INVENTARIO[[#This Row],[Precio Final]]*10%</f>
        <v>2.5</v>
      </c>
      <c r="N432" s="42">
        <v>205</v>
      </c>
      <c r="O432" s="42">
        <v>17.600000000000001</v>
      </c>
      <c r="P432" s="42">
        <v>11.647727272727272</v>
      </c>
      <c r="Q432" s="110">
        <v>345</v>
      </c>
      <c r="R432" s="42">
        <v>17</v>
      </c>
      <c r="S432" s="177">
        <f t="shared" si="40"/>
        <v>5.8650000000000002</v>
      </c>
      <c r="T432" s="42">
        <f>INVENTARIO[[#This Row],[Costo Unitario (USD)]]+INVENTARIO[[#This Row],[Costo Envío (USD)]]</f>
        <v>17.512727272727272</v>
      </c>
      <c r="U432" s="42">
        <f>INVENTARIO[[#This Row],[Costo total]]*1.5</f>
        <v>26.269090909090906</v>
      </c>
      <c r="V432" s="42">
        <v>25</v>
      </c>
      <c r="W432" s="42">
        <f>INVENTARIO[[#This Row],[Precio Final]]-INVENTARIO[[#This Row],[Costo total]]</f>
        <v>7.4872727272727282</v>
      </c>
      <c r="X432" s="175">
        <f>INVENTARIO[[#This Row],[Ganancia Unitaria]]*INVENTARIO[[#This Row],[Salidas]]</f>
        <v>22.461818181818185</v>
      </c>
      <c r="Y432" s="42" t="s">
        <v>1096</v>
      </c>
      <c r="Z432" s="20"/>
      <c r="AA432" s="20">
        <f>INVENTARIO[[#This Row],[Costo total]]*INVENTARIO[[#This Row],[Entradas]]</f>
        <v>52.538181818181812</v>
      </c>
      <c r="AB432" s="172">
        <f>INVENTARIO[[#This Row],[Stock Actual]]*INVENTARIO[[#This Row],[Costo total]]</f>
        <v>0</v>
      </c>
    </row>
    <row r="433" spans="1:28" ht="55" customHeight="1" x14ac:dyDescent="0.15">
      <c r="A433" s="43" t="s">
        <v>1653</v>
      </c>
      <c r="B433" s="169"/>
      <c r="C433" s="170" t="s">
        <v>12</v>
      </c>
      <c r="D433" s="78" t="s">
        <v>2819</v>
      </c>
      <c r="E433" s="83" t="s">
        <v>1110</v>
      </c>
      <c r="F433" s="83" t="s">
        <v>695</v>
      </c>
      <c r="G433" s="83" t="s">
        <v>164</v>
      </c>
      <c r="H433" s="171">
        <f>INVENTARIO[[#This Row],[Precio Final]]</f>
        <v>12</v>
      </c>
      <c r="I433" s="192">
        <f t="shared" si="38"/>
        <v>12.008181818181816</v>
      </c>
      <c r="J433" s="83">
        <v>3</v>
      </c>
      <c r="K433" s="112">
        <f>SUMIFS(VENTAS[Cantidad],VENTAS[Código del producto Vendido],INVENTARIO[[#This Row],[Code]])</f>
        <v>3</v>
      </c>
      <c r="L433" s="121">
        <f>INVENTARIO[[#This Row],[Entradas]]-INVENTARIO[[#This Row],[Salidas]]</f>
        <v>0</v>
      </c>
      <c r="M433" s="171">
        <f>INVENTARIO[[#This Row],[Precio Final]]*10%</f>
        <v>1.2000000000000002</v>
      </c>
      <c r="N433" s="43">
        <v>102</v>
      </c>
      <c r="O433" s="43">
        <v>17.600000000000001</v>
      </c>
      <c r="P433" s="43">
        <v>5.795454545454545</v>
      </c>
      <c r="Q433" s="112">
        <v>130</v>
      </c>
      <c r="R433" s="43">
        <v>17</v>
      </c>
      <c r="S433" s="176">
        <f t="shared" si="40"/>
        <v>2.21</v>
      </c>
      <c r="T433" s="168">
        <f>INVENTARIO[[#This Row],[Costo Unitario (USD)]]+INVENTARIO[[#This Row],[Costo Envío (USD)]]</f>
        <v>8.005454545454544</v>
      </c>
      <c r="U433" s="168">
        <f>INVENTARIO[[#This Row],[Costo total]]*1.5</f>
        <v>12.008181818181816</v>
      </c>
      <c r="V433" s="43">
        <v>12</v>
      </c>
      <c r="W433" s="43">
        <f>INVENTARIO[[#This Row],[Precio Final]]-INVENTARIO[[#This Row],[Costo total]]</f>
        <v>3.994545454545456</v>
      </c>
      <c r="X433" s="172">
        <f>INVENTARIO[[#This Row],[Ganancia Unitaria]]*INVENTARIO[[#This Row],[Salidas]]</f>
        <v>11.983636363636368</v>
      </c>
      <c r="Y433" s="43" t="s">
        <v>1108</v>
      </c>
      <c r="Z433" s="43"/>
      <c r="AA433" s="43">
        <f>INVENTARIO[[#This Row],[Costo total]]*INVENTARIO[[#This Row],[Entradas]]</f>
        <v>24.016363636363632</v>
      </c>
      <c r="AB433" s="172">
        <f>INVENTARIO[[#This Row],[Stock Actual]]*INVENTARIO[[#This Row],[Costo total]]</f>
        <v>0</v>
      </c>
    </row>
    <row r="434" spans="1:28" ht="55" customHeight="1" x14ac:dyDescent="0.15">
      <c r="A434" s="42" t="s">
        <v>1123</v>
      </c>
      <c r="B434" s="173"/>
      <c r="C434" s="174" t="s">
        <v>12</v>
      </c>
      <c r="D434" s="78" t="s">
        <v>415</v>
      </c>
      <c r="E434" s="78" t="s">
        <v>1076</v>
      </c>
      <c r="F434" s="78" t="s">
        <v>697</v>
      </c>
      <c r="G434" s="78" t="s">
        <v>164</v>
      </c>
      <c r="H434" s="171">
        <f>INVENTARIO[[#This Row],[Precio Final]]</f>
        <v>25</v>
      </c>
      <c r="I434" s="193">
        <f t="shared" si="38"/>
        <v>22.568181818181817</v>
      </c>
      <c r="J434" s="78">
        <v>1</v>
      </c>
      <c r="K434" s="112">
        <f>SUMIFS(VENTAS[Cantidad],VENTAS[Código del producto Vendido],INVENTARIO[[#This Row],[Code]])</f>
        <v>1</v>
      </c>
      <c r="L434" s="120">
        <f>INVENTARIO[[#This Row],[Entradas]]-INVENTARIO[[#This Row],[Salidas]]</f>
        <v>0</v>
      </c>
      <c r="M434" s="171">
        <f>INVENTARIO[[#This Row],[Precio Final]]*10%</f>
        <v>2.5</v>
      </c>
      <c r="N434" s="42">
        <v>190</v>
      </c>
      <c r="O434" s="42">
        <v>17.600000000000001</v>
      </c>
      <c r="P434" s="42">
        <v>10.795454545454545</v>
      </c>
      <c r="Q434" s="110">
        <v>250</v>
      </c>
      <c r="R434" s="42">
        <v>17</v>
      </c>
      <c r="S434" s="177">
        <f t="shared" si="40"/>
        <v>4.25</v>
      </c>
      <c r="T434" s="42">
        <f>INVENTARIO[[#This Row],[Costo Unitario (USD)]]+INVENTARIO[[#This Row],[Costo Envío (USD)]]</f>
        <v>15.045454545454545</v>
      </c>
      <c r="U434" s="42">
        <f>INVENTARIO[[#This Row],[Costo total]]*1.5</f>
        <v>22.568181818181817</v>
      </c>
      <c r="V434" s="42">
        <v>25</v>
      </c>
      <c r="W434" s="42">
        <f>INVENTARIO[[#This Row],[Precio Final]]-INVENTARIO[[#This Row],[Costo total]]</f>
        <v>9.954545454545455</v>
      </c>
      <c r="X434" s="175">
        <f>INVENTARIO[[#This Row],[Ganancia Unitaria]]*INVENTARIO[[#This Row],[Salidas]]</f>
        <v>9.954545454545455</v>
      </c>
      <c r="Y434" s="42" t="s">
        <v>1097</v>
      </c>
      <c r="Z434" s="20"/>
      <c r="AA434" s="20">
        <f>INVENTARIO[[#This Row],[Costo total]]*INVENTARIO[[#This Row],[Entradas]]</f>
        <v>15.045454545454545</v>
      </c>
      <c r="AB434" s="172">
        <f>INVENTARIO[[#This Row],[Stock Actual]]*INVENTARIO[[#This Row],[Costo total]]</f>
        <v>0</v>
      </c>
    </row>
    <row r="435" spans="1:28" ht="55" customHeight="1" x14ac:dyDescent="0.15">
      <c r="A435" s="43" t="s">
        <v>1654</v>
      </c>
      <c r="B435" s="169"/>
      <c r="C435" s="170" t="s">
        <v>12</v>
      </c>
      <c r="D435" s="83" t="s">
        <v>2659</v>
      </c>
      <c r="E435" s="83" t="s">
        <v>1078</v>
      </c>
      <c r="F435" s="83" t="s">
        <v>693</v>
      </c>
      <c r="G435" s="83" t="s">
        <v>164</v>
      </c>
      <c r="H435" s="171">
        <f>INVENTARIO[[#This Row],[Precio Final]]</f>
        <v>25</v>
      </c>
      <c r="I435" s="192">
        <f>U435</f>
        <v>23.839772727272724</v>
      </c>
      <c r="J435" s="83">
        <v>3</v>
      </c>
      <c r="K435" s="112">
        <f>SUMIFS(VENTAS[Cantidad],VENTAS[Código del producto Vendido],INVENTARIO[[#This Row],[Code]])</f>
        <v>2</v>
      </c>
      <c r="L435" s="121">
        <f>INVENTARIO[[#This Row],[Entradas]]-INVENTARIO[[#This Row],[Salidas]]</f>
        <v>1</v>
      </c>
      <c r="M435" s="171">
        <f>INVENTARIO[[#This Row],[Precio Final]]*10%</f>
        <v>2.5</v>
      </c>
      <c r="N435" s="43">
        <v>175</v>
      </c>
      <c r="O435" s="43">
        <v>17.600000000000001</v>
      </c>
      <c r="P435" s="43">
        <v>9.9431818181818166</v>
      </c>
      <c r="Q435" s="112">
        <v>350</v>
      </c>
      <c r="R435" s="43">
        <v>17</v>
      </c>
      <c r="S435" s="176">
        <f t="shared" si="40"/>
        <v>5.95</v>
      </c>
      <c r="T435" s="168">
        <f>INVENTARIO[[#This Row],[Costo Unitario (USD)]]+INVENTARIO[[#This Row],[Costo Envío (USD)]]</f>
        <v>15.893181818181816</v>
      </c>
      <c r="U435" s="168">
        <f>INVENTARIO[[#This Row],[Costo total]]*1.5</f>
        <v>23.839772727272724</v>
      </c>
      <c r="V435" s="43">
        <v>25</v>
      </c>
      <c r="W435" s="43">
        <f>INVENTARIO[[#This Row],[Precio Final]]-INVENTARIO[[#This Row],[Costo total]]</f>
        <v>9.1068181818181841</v>
      </c>
      <c r="X435" s="172">
        <f>INVENTARIO[[#This Row],[Ganancia Unitaria]]*INVENTARIO[[#This Row],[Salidas]]</f>
        <v>18.213636363636368</v>
      </c>
      <c r="Y435" s="43" t="s">
        <v>1096</v>
      </c>
      <c r="Z435" s="43"/>
      <c r="AA435" s="43">
        <f>INVENTARIO[[#This Row],[Costo total]]*INVENTARIO[[#This Row],[Entradas]]</f>
        <v>47.679545454545448</v>
      </c>
      <c r="AB435" s="172">
        <f>INVENTARIO[[#This Row],[Stock Actual]]*INVENTARIO[[#This Row],[Costo total]]</f>
        <v>15.893181818181816</v>
      </c>
    </row>
    <row r="436" spans="1:28" ht="55" customHeight="1" x14ac:dyDescent="0.15">
      <c r="A436" s="42" t="s">
        <v>1125</v>
      </c>
      <c r="B436" s="173"/>
      <c r="C436" s="174" t="s">
        <v>12</v>
      </c>
      <c r="D436" s="78" t="s">
        <v>2819</v>
      </c>
      <c r="E436" s="78" t="s">
        <v>1079</v>
      </c>
      <c r="F436" s="78" t="s">
        <v>697</v>
      </c>
      <c r="G436" s="78" t="s">
        <v>164</v>
      </c>
      <c r="H436" s="171">
        <f>INVENTARIO[[#This Row],[Precio Final]]</f>
        <v>14</v>
      </c>
      <c r="I436" s="193">
        <f t="shared" si="38"/>
        <v>15.115909090909089</v>
      </c>
      <c r="J436" s="78">
        <v>2</v>
      </c>
      <c r="K436" s="112">
        <f>SUMIFS(VENTAS[Cantidad],VENTAS[Código del producto Vendido],INVENTARIO[[#This Row],[Code]])</f>
        <v>2</v>
      </c>
      <c r="L436" s="120">
        <f>INVENTARIO[[#This Row],[Entradas]]-INVENTARIO[[#This Row],[Salidas]]</f>
        <v>0</v>
      </c>
      <c r="M436" s="171">
        <f>INVENTARIO[[#This Row],[Precio Final]]*10%</f>
        <v>1.4000000000000001</v>
      </c>
      <c r="N436" s="42">
        <v>125</v>
      </c>
      <c r="O436" s="42">
        <v>17.600000000000001</v>
      </c>
      <c r="P436" s="42">
        <v>7.1022727272727266</v>
      </c>
      <c r="Q436" s="110">
        <v>175</v>
      </c>
      <c r="R436" s="42">
        <v>17</v>
      </c>
      <c r="S436" s="177">
        <f t="shared" si="40"/>
        <v>2.9750000000000001</v>
      </c>
      <c r="T436" s="42">
        <f>INVENTARIO[[#This Row],[Costo Unitario (USD)]]+INVENTARIO[[#This Row],[Costo Envío (USD)]]</f>
        <v>10.077272727272726</v>
      </c>
      <c r="U436" s="42">
        <f>INVENTARIO[[#This Row],[Costo total]]*1.5</f>
        <v>15.115909090909089</v>
      </c>
      <c r="V436" s="42">
        <v>14</v>
      </c>
      <c r="W436" s="42">
        <f>INVENTARIO[[#This Row],[Precio Final]]-INVENTARIO[[#This Row],[Costo total]]</f>
        <v>3.9227272727272737</v>
      </c>
      <c r="X436" s="175">
        <f>INVENTARIO[[#This Row],[Ganancia Unitaria]]*INVENTARIO[[#This Row],[Salidas]]</f>
        <v>7.8454545454545475</v>
      </c>
      <c r="Y436" s="42" t="s">
        <v>1096</v>
      </c>
      <c r="Z436" s="20"/>
      <c r="AA436" s="20">
        <f>INVENTARIO[[#This Row],[Costo total]]*INVENTARIO[[#This Row],[Entradas]]</f>
        <v>20.154545454545453</v>
      </c>
      <c r="AB436" s="172">
        <f>INVENTARIO[[#This Row],[Stock Actual]]*INVENTARIO[[#This Row],[Costo total]]</f>
        <v>0</v>
      </c>
    </row>
    <row r="437" spans="1:28" ht="55" customHeight="1" x14ac:dyDescent="0.15">
      <c r="A437" s="43" t="s">
        <v>1655</v>
      </c>
      <c r="B437" s="169"/>
      <c r="C437" s="170" t="s">
        <v>12</v>
      </c>
      <c r="D437" s="78" t="s">
        <v>2819</v>
      </c>
      <c r="E437" s="83" t="s">
        <v>1291</v>
      </c>
      <c r="F437" s="83" t="s">
        <v>698</v>
      </c>
      <c r="G437" s="83" t="s">
        <v>164</v>
      </c>
      <c r="H437" s="171">
        <f>INVENTARIO[[#This Row],[Precio Final]]</f>
        <v>14</v>
      </c>
      <c r="I437" s="192">
        <f t="shared" si="38"/>
        <v>15.24340909090909</v>
      </c>
      <c r="J437" s="83">
        <v>1</v>
      </c>
      <c r="K437" s="112">
        <f>SUMIFS(VENTAS[Cantidad],VENTAS[Código del producto Vendido],INVENTARIO[[#This Row],[Code]])</f>
        <v>1</v>
      </c>
      <c r="L437" s="121">
        <f>INVENTARIO[[#This Row],[Entradas]]-INVENTARIO[[#This Row],[Salidas]]</f>
        <v>0</v>
      </c>
      <c r="M437" s="171">
        <f>INVENTARIO[[#This Row],[Precio Final]]*10%</f>
        <v>1.4000000000000001</v>
      </c>
      <c r="N437" s="43">
        <v>125</v>
      </c>
      <c r="O437" s="43">
        <v>17.600000000000001</v>
      </c>
      <c r="P437" s="43">
        <v>7.1022727272727266</v>
      </c>
      <c r="Q437" s="112">
        <v>180</v>
      </c>
      <c r="R437" s="43">
        <v>17</v>
      </c>
      <c r="S437" s="176">
        <f t="shared" si="40"/>
        <v>3.06</v>
      </c>
      <c r="T437" s="168">
        <f>INVENTARIO[[#This Row],[Costo Unitario (USD)]]+INVENTARIO[[#This Row],[Costo Envío (USD)]]</f>
        <v>10.162272727272727</v>
      </c>
      <c r="U437" s="168">
        <f>INVENTARIO[[#This Row],[Costo total]]*1.5</f>
        <v>15.24340909090909</v>
      </c>
      <c r="V437" s="43">
        <v>14</v>
      </c>
      <c r="W437" s="43">
        <f>INVENTARIO[[#This Row],[Precio Final]]-INVENTARIO[[#This Row],[Costo total]]</f>
        <v>3.8377272727272729</v>
      </c>
      <c r="X437" s="172">
        <f>INVENTARIO[[#This Row],[Ganancia Unitaria]]*INVENTARIO[[#This Row],[Salidas]]</f>
        <v>3.8377272727272729</v>
      </c>
      <c r="Y437" s="43" t="s">
        <v>1096</v>
      </c>
      <c r="Z437" s="43"/>
      <c r="AA437" s="43">
        <f>INVENTARIO[[#This Row],[Costo total]]*INVENTARIO[[#This Row],[Entradas]]</f>
        <v>10.162272727272727</v>
      </c>
      <c r="AB437" s="172">
        <f>INVENTARIO[[#This Row],[Stock Actual]]*INVENTARIO[[#This Row],[Costo total]]</f>
        <v>0</v>
      </c>
    </row>
    <row r="438" spans="1:28" ht="55" customHeight="1" x14ac:dyDescent="0.15">
      <c r="A438" s="42" t="s">
        <v>1656</v>
      </c>
      <c r="B438" s="173"/>
      <c r="C438" s="174" t="s">
        <v>12</v>
      </c>
      <c r="D438" s="78" t="s">
        <v>50</v>
      </c>
      <c r="E438" s="78" t="s">
        <v>2481</v>
      </c>
      <c r="F438" s="78" t="s">
        <v>2482</v>
      </c>
      <c r="G438" s="78" t="s">
        <v>164</v>
      </c>
      <c r="H438" s="171">
        <f>INVENTARIO[[#This Row],[Precio Final]]</f>
        <v>25</v>
      </c>
      <c r="I438" s="193">
        <f t="shared" si="38"/>
        <v>20.867045454545455</v>
      </c>
      <c r="J438" s="78">
        <v>2</v>
      </c>
      <c r="K438" s="112">
        <f>SUMIFS(VENTAS[Cantidad],VENTAS[Código del producto Vendido],INVENTARIO[[#This Row],[Code]])</f>
        <v>1</v>
      </c>
      <c r="L438" s="120">
        <f>INVENTARIO[[#This Row],[Entradas]]-INVENTARIO[[#This Row],[Salidas]]</f>
        <v>1</v>
      </c>
      <c r="M438" s="171">
        <f>INVENTARIO[[#This Row],[Precio Final]]*10%</f>
        <v>2.5</v>
      </c>
      <c r="N438" s="42">
        <v>185</v>
      </c>
      <c r="O438" s="42">
        <v>17.600000000000001</v>
      </c>
      <c r="P438" s="42">
        <v>10.511363636363635</v>
      </c>
      <c r="Q438" s="110">
        <v>200</v>
      </c>
      <c r="R438" s="42">
        <v>17</v>
      </c>
      <c r="S438" s="177">
        <f t="shared" si="40"/>
        <v>3.4</v>
      </c>
      <c r="T438" s="42">
        <f>INVENTARIO[[#This Row],[Costo Unitario (USD)]]+INVENTARIO[[#This Row],[Costo Envío (USD)]]</f>
        <v>13.911363636363635</v>
      </c>
      <c r="U438" s="42">
        <f>INVENTARIO[[#This Row],[Costo total]]*1.5</f>
        <v>20.867045454545455</v>
      </c>
      <c r="V438" s="42">
        <v>25</v>
      </c>
      <c r="W438" s="42">
        <f>INVENTARIO[[#This Row],[Precio Final]]-INVENTARIO[[#This Row],[Costo total]]</f>
        <v>11.088636363636365</v>
      </c>
      <c r="X438" s="175">
        <f>INVENTARIO[[#This Row],[Ganancia Unitaria]]*INVENTARIO[[#This Row],[Salidas]]</f>
        <v>11.088636363636365</v>
      </c>
      <c r="Y438" s="42"/>
      <c r="Z438" s="20"/>
      <c r="AA438" s="20">
        <f>INVENTARIO[[#This Row],[Costo total]]*INVENTARIO[[#This Row],[Entradas]]</f>
        <v>27.822727272727271</v>
      </c>
      <c r="AB438" s="172">
        <f>INVENTARIO[[#This Row],[Stock Actual]]*INVENTARIO[[#This Row],[Costo total]]</f>
        <v>13.911363636363635</v>
      </c>
    </row>
    <row r="439" spans="1:28" ht="55" customHeight="1" x14ac:dyDescent="0.15">
      <c r="A439" s="43" t="s">
        <v>1657</v>
      </c>
      <c r="B439" s="169"/>
      <c r="C439" s="170" t="s">
        <v>12</v>
      </c>
      <c r="D439" s="83" t="s">
        <v>2661</v>
      </c>
      <c r="E439" s="83" t="s">
        <v>2495</v>
      </c>
      <c r="F439" s="83" t="s">
        <v>2483</v>
      </c>
      <c r="G439" s="83" t="s">
        <v>164</v>
      </c>
      <c r="H439" s="171">
        <f>INVENTARIO[[#This Row],[Precio Final]]</f>
        <v>25</v>
      </c>
      <c r="I439" s="192">
        <f t="shared" si="38"/>
        <v>20.867045454545455</v>
      </c>
      <c r="J439" s="83">
        <v>2</v>
      </c>
      <c r="K439" s="112">
        <f>SUMIFS(VENTAS[Cantidad],VENTAS[Código del producto Vendido],INVENTARIO[[#This Row],[Code]])</f>
        <v>1</v>
      </c>
      <c r="L439" s="121">
        <f>INVENTARIO[[#This Row],[Entradas]]-INVENTARIO[[#This Row],[Salidas]]</f>
        <v>1</v>
      </c>
      <c r="M439" s="171">
        <f>INVENTARIO[[#This Row],[Precio Final]]*10%</f>
        <v>2.5</v>
      </c>
      <c r="N439" s="43">
        <v>185</v>
      </c>
      <c r="O439" s="43">
        <v>17.600000000000001</v>
      </c>
      <c r="P439" s="43">
        <v>10.511363636363635</v>
      </c>
      <c r="Q439" s="112">
        <v>200</v>
      </c>
      <c r="R439" s="43">
        <v>17</v>
      </c>
      <c r="S439" s="176">
        <f t="shared" si="40"/>
        <v>3.4</v>
      </c>
      <c r="T439" s="168">
        <f>INVENTARIO[[#This Row],[Costo Unitario (USD)]]+INVENTARIO[[#This Row],[Costo Envío (USD)]]</f>
        <v>13.911363636363635</v>
      </c>
      <c r="U439" s="168">
        <f>INVENTARIO[[#This Row],[Costo total]]*1.5</f>
        <v>20.867045454545455</v>
      </c>
      <c r="V439" s="43">
        <v>25</v>
      </c>
      <c r="W439" s="43">
        <f>INVENTARIO[[#This Row],[Precio Final]]-INVENTARIO[[#This Row],[Costo total]]</f>
        <v>11.088636363636365</v>
      </c>
      <c r="X439" s="172">
        <f>INVENTARIO[[#This Row],[Ganancia Unitaria]]*INVENTARIO[[#This Row],[Salidas]]</f>
        <v>11.088636363636365</v>
      </c>
      <c r="Y439" s="43"/>
      <c r="Z439" s="43"/>
      <c r="AA439" s="43">
        <f>INVENTARIO[[#This Row],[Costo total]]*INVENTARIO[[#This Row],[Entradas]]</f>
        <v>27.822727272727271</v>
      </c>
      <c r="AB439" s="172">
        <f>INVENTARIO[[#This Row],[Stock Actual]]*INVENTARIO[[#This Row],[Costo total]]</f>
        <v>13.911363636363635</v>
      </c>
    </row>
    <row r="440" spans="1:28" ht="55" customHeight="1" x14ac:dyDescent="0.15">
      <c r="A440" s="42" t="s">
        <v>1129</v>
      </c>
      <c r="B440" s="173"/>
      <c r="C440" s="174" t="s">
        <v>12</v>
      </c>
      <c r="D440" s="78" t="s">
        <v>2327</v>
      </c>
      <c r="E440" s="78" t="s">
        <v>1081</v>
      </c>
      <c r="F440" s="78" t="s">
        <v>695</v>
      </c>
      <c r="G440" s="78" t="s">
        <v>164</v>
      </c>
      <c r="H440" s="171">
        <f>INVENTARIO[[#This Row],[Precio Final]]</f>
        <v>20</v>
      </c>
      <c r="I440" s="193">
        <f t="shared" si="38"/>
        <v>17.414318181818182</v>
      </c>
      <c r="J440" s="78">
        <v>1</v>
      </c>
      <c r="K440" s="112">
        <f>SUMIFS(VENTAS[Cantidad],VENTAS[Código del producto Vendido],INVENTARIO[[#This Row],[Code]])</f>
        <v>1</v>
      </c>
      <c r="L440" s="120">
        <f>INVENTARIO[[#This Row],[Entradas]]-INVENTARIO[[#This Row],[Salidas]]</f>
        <v>0</v>
      </c>
      <c r="M440" s="171">
        <f>INVENTARIO[[#This Row],[Precio Final]]*10%</f>
        <v>2</v>
      </c>
      <c r="N440" s="42">
        <v>140</v>
      </c>
      <c r="O440" s="42">
        <v>17.600000000000001</v>
      </c>
      <c r="P440" s="42">
        <v>7.9545454545454541</v>
      </c>
      <c r="Q440" s="110">
        <v>215</v>
      </c>
      <c r="R440" s="42">
        <v>17</v>
      </c>
      <c r="S440" s="177">
        <f t="shared" si="40"/>
        <v>3.6549999999999998</v>
      </c>
      <c r="T440" s="42">
        <f>INVENTARIO[[#This Row],[Costo Unitario (USD)]]+INVENTARIO[[#This Row],[Costo Envío (USD)]]</f>
        <v>11.609545454545454</v>
      </c>
      <c r="U440" s="42">
        <f>INVENTARIO[[#This Row],[Costo total]]*1.5</f>
        <v>17.414318181818182</v>
      </c>
      <c r="V440" s="42">
        <v>20</v>
      </c>
      <c r="W440" s="42">
        <f>INVENTARIO[[#This Row],[Precio Final]]-INVENTARIO[[#This Row],[Costo total]]</f>
        <v>8.3904545454545456</v>
      </c>
      <c r="X440" s="175">
        <f>INVENTARIO[[#This Row],[Ganancia Unitaria]]*INVENTARIO[[#This Row],[Salidas]]</f>
        <v>8.3904545454545456</v>
      </c>
      <c r="Y440" s="42" t="s">
        <v>1096</v>
      </c>
      <c r="Z440" s="20"/>
      <c r="AA440" s="20">
        <f>INVENTARIO[[#This Row],[Costo total]]*INVENTARIO[[#This Row],[Entradas]]</f>
        <v>11.609545454545454</v>
      </c>
      <c r="AB440" s="172">
        <f>INVENTARIO[[#This Row],[Stock Actual]]*INVENTARIO[[#This Row],[Costo total]]</f>
        <v>0</v>
      </c>
    </row>
    <row r="441" spans="1:28" ht="55" customHeight="1" x14ac:dyDescent="0.15">
      <c r="A441" s="43" t="s">
        <v>1658</v>
      </c>
      <c r="B441" s="169"/>
      <c r="C441" s="170" t="s">
        <v>12</v>
      </c>
      <c r="D441" s="83" t="s">
        <v>2327</v>
      </c>
      <c r="E441" s="83" t="s">
        <v>1081</v>
      </c>
      <c r="F441" s="83" t="s">
        <v>697</v>
      </c>
      <c r="G441" s="83" t="s">
        <v>164</v>
      </c>
      <c r="H441" s="171">
        <f>INVENTARIO[[#This Row],[Precio Final]]</f>
        <v>20</v>
      </c>
      <c r="I441" s="192">
        <f t="shared" si="38"/>
        <v>17.414318181818182</v>
      </c>
      <c r="J441" s="83">
        <v>1</v>
      </c>
      <c r="K441" s="112">
        <f>SUMIFS(VENTAS[Cantidad],VENTAS[Código del producto Vendido],INVENTARIO[[#This Row],[Code]])</f>
        <v>1</v>
      </c>
      <c r="L441" s="121">
        <f>INVENTARIO[[#This Row],[Entradas]]-INVENTARIO[[#This Row],[Salidas]]</f>
        <v>0</v>
      </c>
      <c r="M441" s="171">
        <f>INVENTARIO[[#This Row],[Precio Final]]*10%</f>
        <v>2</v>
      </c>
      <c r="N441" s="43">
        <v>140</v>
      </c>
      <c r="O441" s="43">
        <v>17.600000000000001</v>
      </c>
      <c r="P441" s="43">
        <v>7.9545454545454541</v>
      </c>
      <c r="Q441" s="112">
        <v>215</v>
      </c>
      <c r="R441" s="43">
        <v>17</v>
      </c>
      <c r="S441" s="176">
        <f t="shared" si="40"/>
        <v>3.6549999999999998</v>
      </c>
      <c r="T441" s="168">
        <f>INVENTARIO[[#This Row],[Costo Unitario (USD)]]+INVENTARIO[[#This Row],[Costo Envío (USD)]]</f>
        <v>11.609545454545454</v>
      </c>
      <c r="U441" s="168">
        <f>INVENTARIO[[#This Row],[Costo total]]*1.5</f>
        <v>17.414318181818182</v>
      </c>
      <c r="V441" s="43">
        <v>20</v>
      </c>
      <c r="W441" s="43">
        <f>INVENTARIO[[#This Row],[Precio Final]]-INVENTARIO[[#This Row],[Costo total]]</f>
        <v>8.3904545454545456</v>
      </c>
      <c r="X441" s="172">
        <f>INVENTARIO[[#This Row],[Ganancia Unitaria]]*INVENTARIO[[#This Row],[Salidas]]</f>
        <v>8.3904545454545456</v>
      </c>
      <c r="Y441" s="43" t="s">
        <v>1303</v>
      </c>
      <c r="Z441" s="43"/>
      <c r="AA441" s="43">
        <f>INVENTARIO[[#This Row],[Costo total]]*INVENTARIO[[#This Row],[Entradas]]</f>
        <v>11.609545454545454</v>
      </c>
      <c r="AB441" s="172">
        <f>INVENTARIO[[#This Row],[Stock Actual]]*INVENTARIO[[#This Row],[Costo total]]</f>
        <v>0</v>
      </c>
    </row>
    <row r="442" spans="1:28" ht="55" customHeight="1" x14ac:dyDescent="0.15">
      <c r="A442" s="42" t="s">
        <v>1131</v>
      </c>
      <c r="B442" s="173"/>
      <c r="C442" s="174" t="s">
        <v>12</v>
      </c>
      <c r="D442" s="78" t="s">
        <v>2327</v>
      </c>
      <c r="E442" s="78" t="s">
        <v>1081</v>
      </c>
      <c r="F442" s="78" t="s">
        <v>698</v>
      </c>
      <c r="G442" s="78" t="s">
        <v>164</v>
      </c>
      <c r="H442" s="171">
        <f>INVENTARIO[[#This Row],[Precio Final]]</f>
        <v>20</v>
      </c>
      <c r="I442" s="193">
        <f t="shared" si="38"/>
        <v>17.414318181818182</v>
      </c>
      <c r="J442" s="78">
        <v>1</v>
      </c>
      <c r="K442" s="112">
        <f>SUMIFS(VENTAS[Cantidad],VENTAS[Código del producto Vendido],INVENTARIO[[#This Row],[Code]])</f>
        <v>1</v>
      </c>
      <c r="L442" s="120">
        <f>INVENTARIO[[#This Row],[Entradas]]-INVENTARIO[[#This Row],[Salidas]]</f>
        <v>0</v>
      </c>
      <c r="M442" s="171">
        <f>INVENTARIO[[#This Row],[Precio Final]]*10%</f>
        <v>2</v>
      </c>
      <c r="N442" s="42">
        <v>140</v>
      </c>
      <c r="O442" s="42">
        <v>17.600000000000001</v>
      </c>
      <c r="P442" s="42">
        <v>7.9545454545454541</v>
      </c>
      <c r="Q442" s="110">
        <v>215</v>
      </c>
      <c r="R442" s="42">
        <v>17</v>
      </c>
      <c r="S442" s="177">
        <f t="shared" si="40"/>
        <v>3.6549999999999998</v>
      </c>
      <c r="T442" s="42">
        <f>INVENTARIO[[#This Row],[Costo Unitario (USD)]]+INVENTARIO[[#This Row],[Costo Envío (USD)]]</f>
        <v>11.609545454545454</v>
      </c>
      <c r="U442" s="42">
        <f>INVENTARIO[[#This Row],[Costo total]]*1.5</f>
        <v>17.414318181818182</v>
      </c>
      <c r="V442" s="42">
        <v>20</v>
      </c>
      <c r="W442" s="42">
        <f>INVENTARIO[[#This Row],[Precio Final]]-INVENTARIO[[#This Row],[Costo total]]</f>
        <v>8.3904545454545456</v>
      </c>
      <c r="X442" s="175">
        <f>INVENTARIO[[#This Row],[Ganancia Unitaria]]*INVENTARIO[[#This Row],[Salidas]]</f>
        <v>8.3904545454545456</v>
      </c>
      <c r="Y442" s="42" t="s">
        <v>1096</v>
      </c>
      <c r="Z442" s="20"/>
      <c r="AA442" s="20">
        <f>INVENTARIO[[#This Row],[Costo total]]*INVENTARIO[[#This Row],[Entradas]]</f>
        <v>11.609545454545454</v>
      </c>
      <c r="AB442" s="172">
        <f>INVENTARIO[[#This Row],[Stock Actual]]*INVENTARIO[[#This Row],[Costo total]]</f>
        <v>0</v>
      </c>
    </row>
    <row r="443" spans="1:28" ht="55" customHeight="1" x14ac:dyDescent="0.15">
      <c r="A443" s="43" t="s">
        <v>1659</v>
      </c>
      <c r="B443" s="169"/>
      <c r="C443" s="170" t="s">
        <v>12</v>
      </c>
      <c r="D443" s="83" t="s">
        <v>2327</v>
      </c>
      <c r="E443" s="83" t="s">
        <v>2484</v>
      </c>
      <c r="F443" s="83" t="s">
        <v>692</v>
      </c>
      <c r="G443" s="83" t="s">
        <v>164</v>
      </c>
      <c r="H443" s="171">
        <f>INVENTARIO[[#This Row],[Precio Final]]</f>
        <v>15</v>
      </c>
      <c r="I443" s="192">
        <f t="shared" si="38"/>
        <v>11.750454545454545</v>
      </c>
      <c r="J443" s="83">
        <v>1</v>
      </c>
      <c r="K443" s="112">
        <f>SUMIFS(VENTAS[Cantidad],VENTAS[Código del producto Vendido],INVENTARIO[[#This Row],[Code]])</f>
        <v>0</v>
      </c>
      <c r="L443" s="121">
        <f>INVENTARIO[[#This Row],[Entradas]]-INVENTARIO[[#This Row],[Salidas]]</f>
        <v>1</v>
      </c>
      <c r="M443" s="171">
        <f>INVENTARIO[[#This Row],[Precio Final]]*10%</f>
        <v>1.5</v>
      </c>
      <c r="N443" s="43">
        <v>90</v>
      </c>
      <c r="O443" s="43">
        <v>17.600000000000001</v>
      </c>
      <c r="P443" s="43">
        <v>5.1136363636363633</v>
      </c>
      <c r="Q443" s="112">
        <v>160</v>
      </c>
      <c r="R443" s="43">
        <v>17</v>
      </c>
      <c r="S443" s="176">
        <f t="shared" si="40"/>
        <v>2.72</v>
      </c>
      <c r="T443" s="168">
        <f>INVENTARIO[[#This Row],[Costo Unitario (USD)]]+INVENTARIO[[#This Row],[Costo Envío (USD)]]</f>
        <v>7.833636363636364</v>
      </c>
      <c r="U443" s="168">
        <f>INVENTARIO[[#This Row],[Costo total]]*1.5</f>
        <v>11.750454545454545</v>
      </c>
      <c r="V443" s="43">
        <v>15</v>
      </c>
      <c r="W443" s="43">
        <f>INVENTARIO[[#This Row],[Precio Final]]-INVENTARIO[[#This Row],[Costo total]]</f>
        <v>7.166363636363636</v>
      </c>
      <c r="X443" s="172">
        <f>INVENTARIO[[#This Row],[Ganancia Unitaria]]*INVENTARIO[[#This Row],[Salidas]]</f>
        <v>0</v>
      </c>
      <c r="Y443" s="43"/>
      <c r="Z443" s="43"/>
      <c r="AA443" s="43">
        <f>INVENTARIO[[#This Row],[Costo total]]*INVENTARIO[[#This Row],[Entradas]]</f>
        <v>7.833636363636364</v>
      </c>
      <c r="AB443" s="172">
        <f>INVENTARIO[[#This Row],[Stock Actual]]*INVENTARIO[[#This Row],[Costo total]]</f>
        <v>7.833636363636364</v>
      </c>
    </row>
    <row r="444" spans="1:28" ht="55" customHeight="1" x14ac:dyDescent="0.15">
      <c r="A444" s="42" t="s">
        <v>1660</v>
      </c>
      <c r="B444" s="173"/>
      <c r="C444" s="174" t="s">
        <v>12</v>
      </c>
      <c r="D444" s="78" t="s">
        <v>2327</v>
      </c>
      <c r="E444" s="78" t="s">
        <v>2484</v>
      </c>
      <c r="F444" s="78" t="s">
        <v>695</v>
      </c>
      <c r="G444" s="78" t="s">
        <v>164</v>
      </c>
      <c r="H444" s="171">
        <f>INVENTARIO[[#This Row],[Precio Final]]</f>
        <v>15</v>
      </c>
      <c r="I444" s="193">
        <f t="shared" si="38"/>
        <v>11.750454545454545</v>
      </c>
      <c r="J444" s="78">
        <v>2</v>
      </c>
      <c r="K444" s="112">
        <v>2</v>
      </c>
      <c r="L444" s="120">
        <f>INVENTARIO[[#This Row],[Entradas]]-INVENTARIO[[#This Row],[Salidas]]</f>
        <v>0</v>
      </c>
      <c r="M444" s="171">
        <f>INVENTARIO[[#This Row],[Precio Final]]*10%</f>
        <v>1.5</v>
      </c>
      <c r="N444" s="42">
        <v>90</v>
      </c>
      <c r="O444" s="42">
        <v>17.600000000000001</v>
      </c>
      <c r="P444" s="42">
        <v>5.1136363636363633</v>
      </c>
      <c r="Q444" s="110">
        <v>160</v>
      </c>
      <c r="R444" s="42">
        <v>17</v>
      </c>
      <c r="S444" s="177">
        <f t="shared" si="40"/>
        <v>2.72</v>
      </c>
      <c r="T444" s="42">
        <f>INVENTARIO[[#This Row],[Costo Unitario (USD)]]+INVENTARIO[[#This Row],[Costo Envío (USD)]]</f>
        <v>7.833636363636364</v>
      </c>
      <c r="U444" s="42">
        <f>INVENTARIO[[#This Row],[Costo total]]*1.5</f>
        <v>11.750454545454545</v>
      </c>
      <c r="V444" s="42">
        <v>15</v>
      </c>
      <c r="W444" s="42">
        <f>INVENTARIO[[#This Row],[Precio Final]]-INVENTARIO[[#This Row],[Costo total]]</f>
        <v>7.166363636363636</v>
      </c>
      <c r="X444" s="175">
        <f>INVENTARIO[[#This Row],[Ganancia Unitaria]]*INVENTARIO[[#This Row],[Salidas]]</f>
        <v>14.332727272727272</v>
      </c>
      <c r="Y444" s="42"/>
      <c r="Z444" s="20"/>
      <c r="AA444" s="20">
        <f>INVENTARIO[[#This Row],[Costo total]]*INVENTARIO[[#This Row],[Entradas]]</f>
        <v>15.667272727272728</v>
      </c>
      <c r="AB444" s="172">
        <f>INVENTARIO[[#This Row],[Stock Actual]]*INVENTARIO[[#This Row],[Costo total]]</f>
        <v>0</v>
      </c>
    </row>
    <row r="445" spans="1:28" ht="55" customHeight="1" x14ac:dyDescent="0.15">
      <c r="A445" s="43" t="s">
        <v>1661</v>
      </c>
      <c r="B445" s="169"/>
      <c r="C445" s="170" t="s">
        <v>12</v>
      </c>
      <c r="D445" s="83" t="s">
        <v>2327</v>
      </c>
      <c r="E445" s="83" t="s">
        <v>2484</v>
      </c>
      <c r="F445" s="83" t="s">
        <v>697</v>
      </c>
      <c r="G445" s="83" t="s">
        <v>164</v>
      </c>
      <c r="H445" s="171">
        <f>INVENTARIO[[#This Row],[Precio Final]]</f>
        <v>15</v>
      </c>
      <c r="I445" s="192">
        <f t="shared" si="38"/>
        <v>11.622954545454544</v>
      </c>
      <c r="J445" s="83">
        <v>2</v>
      </c>
      <c r="K445" s="112">
        <v>0</v>
      </c>
      <c r="L445" s="121">
        <f>INVENTARIO[[#This Row],[Entradas]]-INVENTARIO[[#This Row],[Salidas]]</f>
        <v>2</v>
      </c>
      <c r="M445" s="171">
        <f>INVENTARIO[[#This Row],[Precio Final]]*10%</f>
        <v>1.5</v>
      </c>
      <c r="N445" s="43">
        <v>90</v>
      </c>
      <c r="O445" s="43">
        <v>17.600000000000001</v>
      </c>
      <c r="P445" s="43">
        <v>5.1136363636363633</v>
      </c>
      <c r="Q445" s="112">
        <v>155</v>
      </c>
      <c r="R445" s="43">
        <v>17</v>
      </c>
      <c r="S445" s="176">
        <f t="shared" si="40"/>
        <v>2.6349999999999998</v>
      </c>
      <c r="T445" s="168">
        <f>INVENTARIO[[#This Row],[Costo Unitario (USD)]]+INVENTARIO[[#This Row],[Costo Envío (USD)]]</f>
        <v>7.7486363636363631</v>
      </c>
      <c r="U445" s="168">
        <f>INVENTARIO[[#This Row],[Costo total]]*1.5</f>
        <v>11.622954545454544</v>
      </c>
      <c r="V445" s="43">
        <v>15</v>
      </c>
      <c r="W445" s="43">
        <f>INVENTARIO[[#This Row],[Precio Final]]-INVENTARIO[[#This Row],[Costo total]]</f>
        <v>7.2513636363636369</v>
      </c>
      <c r="X445" s="172">
        <f>INVENTARIO[[#This Row],[Ganancia Unitaria]]*INVENTARIO[[#This Row],[Salidas]]</f>
        <v>0</v>
      </c>
      <c r="Y445" s="43"/>
      <c r="Z445" s="43"/>
      <c r="AA445" s="43">
        <f>INVENTARIO[[#This Row],[Costo total]]*INVENTARIO[[#This Row],[Entradas]]</f>
        <v>15.497272727272726</v>
      </c>
      <c r="AB445" s="172">
        <f>INVENTARIO[[#This Row],[Stock Actual]]*INVENTARIO[[#This Row],[Costo total]]</f>
        <v>15.497272727272726</v>
      </c>
    </row>
    <row r="446" spans="1:28" ht="55" customHeight="1" x14ac:dyDescent="0.15">
      <c r="A446" s="42" t="s">
        <v>1651</v>
      </c>
      <c r="B446" s="173"/>
      <c r="C446" s="174" t="s">
        <v>12</v>
      </c>
      <c r="D446" s="78" t="s">
        <v>2660</v>
      </c>
      <c r="E446" s="78" t="s">
        <v>2484</v>
      </c>
      <c r="F446" s="78" t="s">
        <v>698</v>
      </c>
      <c r="G446" s="78" t="s">
        <v>164</v>
      </c>
      <c r="H446" s="171">
        <f>INVENTARIO[[#This Row],[Precio Final]]</f>
        <v>15</v>
      </c>
      <c r="I446" s="193">
        <f t="shared" si="38"/>
        <v>11.622954545454544</v>
      </c>
      <c r="J446" s="78">
        <v>2</v>
      </c>
      <c r="K446" s="112">
        <f>SUMIFS(VENTAS[Cantidad],VENTAS[Código del producto Vendido],INVENTARIO[[#This Row],[Code]])</f>
        <v>0</v>
      </c>
      <c r="L446" s="120">
        <f>INVENTARIO[[#This Row],[Entradas]]-INVENTARIO[[#This Row],[Salidas]]</f>
        <v>2</v>
      </c>
      <c r="M446" s="171">
        <f>INVENTARIO[[#This Row],[Precio Final]]*10%</f>
        <v>1.5</v>
      </c>
      <c r="N446" s="42">
        <v>90</v>
      </c>
      <c r="O446" s="42">
        <v>17.600000000000001</v>
      </c>
      <c r="P446" s="42">
        <v>5.1136363636363633</v>
      </c>
      <c r="Q446" s="110">
        <v>155</v>
      </c>
      <c r="R446" s="42">
        <v>17</v>
      </c>
      <c r="S446" s="177">
        <f t="shared" si="40"/>
        <v>2.6349999999999998</v>
      </c>
      <c r="T446" s="42">
        <f>INVENTARIO[[#This Row],[Costo Unitario (USD)]]+INVENTARIO[[#This Row],[Costo Envío (USD)]]</f>
        <v>7.7486363636363631</v>
      </c>
      <c r="U446" s="42">
        <f>INVENTARIO[[#This Row],[Costo total]]*1.5</f>
        <v>11.622954545454544</v>
      </c>
      <c r="V446" s="42">
        <v>15</v>
      </c>
      <c r="W446" s="42">
        <f>INVENTARIO[[#This Row],[Precio Final]]-INVENTARIO[[#This Row],[Costo total]]</f>
        <v>7.2513636363636369</v>
      </c>
      <c r="X446" s="175">
        <f>INVENTARIO[[#This Row],[Ganancia Unitaria]]*INVENTARIO[[#This Row],[Salidas]]</f>
        <v>0</v>
      </c>
      <c r="Y446" s="42"/>
      <c r="Z446" s="20"/>
      <c r="AA446" s="20">
        <f>INVENTARIO[[#This Row],[Costo total]]*INVENTARIO[[#This Row],[Entradas]]</f>
        <v>15.497272727272726</v>
      </c>
      <c r="AB446" s="172">
        <f>INVENTARIO[[#This Row],[Stock Actual]]*INVENTARIO[[#This Row],[Costo total]]</f>
        <v>15.497272727272726</v>
      </c>
    </row>
    <row r="447" spans="1:28" ht="55" customHeight="1" x14ac:dyDescent="0.15">
      <c r="A447" s="43" t="s">
        <v>1662</v>
      </c>
      <c r="B447" s="169"/>
      <c r="C447" s="170" t="s">
        <v>12</v>
      </c>
      <c r="D447" s="83" t="s">
        <v>415</v>
      </c>
      <c r="E447" s="83" t="s">
        <v>1078</v>
      </c>
      <c r="F447" s="83" t="s">
        <v>695</v>
      </c>
      <c r="G447" s="83" t="s">
        <v>164</v>
      </c>
      <c r="H447" s="171">
        <f>INVENTARIO[[#This Row],[Precio Final]]</f>
        <v>25</v>
      </c>
      <c r="I447" s="192">
        <f t="shared" si="38"/>
        <v>21.034772727272724</v>
      </c>
      <c r="J447" s="83">
        <v>2</v>
      </c>
      <c r="K447" s="112">
        <f>SUMIFS(VENTAS[Cantidad],VENTAS[Código del producto Vendido],INVENTARIO[[#This Row],[Code]])</f>
        <v>2</v>
      </c>
      <c r="L447" s="121">
        <f>INVENTARIO[[#This Row],[Entradas]]-INVENTARIO[[#This Row],[Salidas]]</f>
        <v>0</v>
      </c>
      <c r="M447" s="171">
        <f>INVENTARIO[[#This Row],[Precio Final]]*10%</f>
        <v>2.5</v>
      </c>
      <c r="N447" s="43">
        <v>175</v>
      </c>
      <c r="O447" s="43">
        <v>17.600000000000001</v>
      </c>
      <c r="P447" s="43">
        <v>9.9431818181818166</v>
      </c>
      <c r="Q447" s="112">
        <v>240</v>
      </c>
      <c r="R447" s="43">
        <v>17</v>
      </c>
      <c r="S447" s="176">
        <f t="shared" ref="S447:S460" si="41">Q447*R447/1000</f>
        <v>4.08</v>
      </c>
      <c r="T447" s="168">
        <f>INVENTARIO[[#This Row],[Costo Unitario (USD)]]+INVENTARIO[[#This Row],[Costo Envío (USD)]]</f>
        <v>14.023181818181817</v>
      </c>
      <c r="U447" s="168">
        <f>INVENTARIO[[#This Row],[Costo total]]*1.5</f>
        <v>21.034772727272724</v>
      </c>
      <c r="V447" s="43">
        <v>25</v>
      </c>
      <c r="W447" s="43">
        <f>INVENTARIO[[#This Row],[Precio Final]]-INVENTARIO[[#This Row],[Costo total]]</f>
        <v>10.976818181818183</v>
      </c>
      <c r="X447" s="172">
        <f>INVENTARIO[[#This Row],[Ganancia Unitaria]]*INVENTARIO[[#This Row],[Salidas]]</f>
        <v>21.953636363636367</v>
      </c>
      <c r="Y447" s="43" t="s">
        <v>1096</v>
      </c>
      <c r="Z447" s="43"/>
      <c r="AA447" s="43">
        <f>INVENTARIO[[#This Row],[Costo total]]*INVENTARIO[[#This Row],[Entradas]]</f>
        <v>28.046363636363633</v>
      </c>
      <c r="AB447" s="172">
        <f>INVENTARIO[[#This Row],[Stock Actual]]*INVENTARIO[[#This Row],[Costo total]]</f>
        <v>0</v>
      </c>
    </row>
    <row r="448" spans="1:28" ht="55" customHeight="1" x14ac:dyDescent="0.15">
      <c r="A448" s="42" t="s">
        <v>1663</v>
      </c>
      <c r="B448" s="173"/>
      <c r="C448" s="174" t="s">
        <v>12</v>
      </c>
      <c r="D448" s="78" t="s">
        <v>415</v>
      </c>
      <c r="E448" s="78" t="s">
        <v>2485</v>
      </c>
      <c r="F448" s="78" t="s">
        <v>697</v>
      </c>
      <c r="G448" s="78" t="s">
        <v>164</v>
      </c>
      <c r="H448" s="171">
        <f>INVENTARIO[[#This Row],[Precio Final]]</f>
        <v>25</v>
      </c>
      <c r="I448" s="193">
        <f t="shared" si="38"/>
        <v>21.034772727272724</v>
      </c>
      <c r="J448" s="78">
        <v>4</v>
      </c>
      <c r="K448" s="112">
        <f>SUMIFS(VENTAS[Cantidad],VENTAS[Código del producto Vendido],INVENTARIO[[#This Row],[Code]])</f>
        <v>4</v>
      </c>
      <c r="L448" s="120">
        <f>INVENTARIO[[#This Row],[Entradas]]-INVENTARIO[[#This Row],[Salidas]]</f>
        <v>0</v>
      </c>
      <c r="M448" s="171">
        <f>INVENTARIO[[#This Row],[Precio Final]]*10%</f>
        <v>2.5</v>
      </c>
      <c r="N448" s="42">
        <v>175</v>
      </c>
      <c r="O448" s="42">
        <v>17.600000000000001</v>
      </c>
      <c r="P448" s="42">
        <v>9.9431818181818166</v>
      </c>
      <c r="Q448" s="110">
        <v>240</v>
      </c>
      <c r="R448" s="42">
        <v>17</v>
      </c>
      <c r="S448" s="177">
        <f t="shared" si="41"/>
        <v>4.08</v>
      </c>
      <c r="T448" s="42">
        <f>INVENTARIO[[#This Row],[Costo Unitario (USD)]]+INVENTARIO[[#This Row],[Costo Envío (USD)]]</f>
        <v>14.023181818181817</v>
      </c>
      <c r="U448" s="42">
        <f>INVENTARIO[[#This Row],[Costo total]]*1.5</f>
        <v>21.034772727272724</v>
      </c>
      <c r="V448" s="42">
        <v>25</v>
      </c>
      <c r="W448" s="42">
        <f>INVENTARIO[[#This Row],[Precio Final]]-INVENTARIO[[#This Row],[Costo total]]</f>
        <v>10.976818181818183</v>
      </c>
      <c r="X448" s="175">
        <f>INVENTARIO[[#This Row],[Ganancia Unitaria]]*INVENTARIO[[#This Row],[Salidas]]</f>
        <v>43.907272727272733</v>
      </c>
      <c r="Y448" s="42"/>
      <c r="Z448" s="20"/>
      <c r="AA448" s="20">
        <f>INVENTARIO[[#This Row],[Costo total]]*INVENTARIO[[#This Row],[Entradas]]</f>
        <v>56.092727272727267</v>
      </c>
      <c r="AB448" s="172">
        <f>INVENTARIO[[#This Row],[Stock Actual]]*INVENTARIO[[#This Row],[Costo total]]</f>
        <v>0</v>
      </c>
    </row>
    <row r="449" spans="1:28" ht="55" customHeight="1" x14ac:dyDescent="0.15">
      <c r="A449" s="42" t="s">
        <v>1664</v>
      </c>
      <c r="B449" s="173"/>
      <c r="C449" s="174" t="s">
        <v>12</v>
      </c>
      <c r="D449" s="78" t="s">
        <v>50</v>
      </c>
      <c r="E449" s="78" t="s">
        <v>2486</v>
      </c>
      <c r="F449" s="78" t="s">
        <v>693</v>
      </c>
      <c r="G449" s="78" t="s">
        <v>164</v>
      </c>
      <c r="H449" s="171">
        <f>INVENTARIO[[#This Row],[Precio Final]]</f>
        <v>30</v>
      </c>
      <c r="I449" s="193">
        <f t="shared" si="38"/>
        <v>28.527954545454548</v>
      </c>
      <c r="J449" s="78">
        <v>1</v>
      </c>
      <c r="K449" s="112">
        <f>SUMIFS(VENTAS[Cantidad],VENTAS[Código del producto Vendido],INVENTARIO[[#This Row],[Code]])</f>
        <v>1</v>
      </c>
      <c r="L449" s="120">
        <f>INVENTARIO[[#This Row],[Entradas]]-INVENTARIO[[#This Row],[Salidas]]</f>
        <v>0</v>
      </c>
      <c r="M449" s="171">
        <f>INVENTARIO[[#This Row],[Precio Final]]*10%</f>
        <v>3</v>
      </c>
      <c r="N449" s="42">
        <v>233</v>
      </c>
      <c r="O449" s="42">
        <v>17.600000000000001</v>
      </c>
      <c r="P449" s="42">
        <v>13.238636363636363</v>
      </c>
      <c r="Q449" s="110">
        <v>340</v>
      </c>
      <c r="R449" s="42">
        <v>17</v>
      </c>
      <c r="S449" s="177">
        <f t="shared" si="41"/>
        <v>5.78</v>
      </c>
      <c r="T449" s="42">
        <f>INVENTARIO[[#This Row],[Costo Unitario (USD)]]+INVENTARIO[[#This Row],[Costo Envío (USD)]]</f>
        <v>19.018636363636364</v>
      </c>
      <c r="U449" s="42">
        <f>INVENTARIO[[#This Row],[Costo total]]*1.5</f>
        <v>28.527954545454548</v>
      </c>
      <c r="V449" s="42">
        <v>30</v>
      </c>
      <c r="W449" s="42">
        <f>INVENTARIO[[#This Row],[Precio Final]]-INVENTARIO[[#This Row],[Costo total]]</f>
        <v>10.981363636363636</v>
      </c>
      <c r="X449" s="175">
        <f>INVENTARIO[[#This Row],[Ganancia Unitaria]]*INVENTARIO[[#This Row],[Salidas]]</f>
        <v>10.981363636363636</v>
      </c>
      <c r="Y449" s="42" t="s">
        <v>1096</v>
      </c>
      <c r="Z449" s="20"/>
      <c r="AA449" s="20">
        <f>INVENTARIO[[#This Row],[Costo total]]*INVENTARIO[[#This Row],[Entradas]]</f>
        <v>19.018636363636364</v>
      </c>
      <c r="AB449" s="172">
        <f>INVENTARIO[[#This Row],[Stock Actual]]*INVENTARIO[[#This Row],[Costo total]]</f>
        <v>0</v>
      </c>
    </row>
    <row r="450" spans="1:28" ht="55" customHeight="1" x14ac:dyDescent="0.15">
      <c r="A450" s="43" t="s">
        <v>1665</v>
      </c>
      <c r="B450" s="169"/>
      <c r="C450" s="170" t="s">
        <v>12</v>
      </c>
      <c r="D450" s="83" t="s">
        <v>50</v>
      </c>
      <c r="E450" s="83" t="s">
        <v>1084</v>
      </c>
      <c r="F450" s="83" t="s">
        <v>698</v>
      </c>
      <c r="G450" s="83" t="s">
        <v>164</v>
      </c>
      <c r="H450" s="171">
        <f>INVENTARIO[[#This Row],[Precio Final]]</f>
        <v>30</v>
      </c>
      <c r="I450" s="192">
        <f t="shared" si="38"/>
        <v>28.527954545454548</v>
      </c>
      <c r="J450" s="83">
        <v>2</v>
      </c>
      <c r="K450" s="112">
        <f>SUMIFS(VENTAS[Cantidad],VENTAS[Código del producto Vendido],INVENTARIO[[#This Row],[Code]])</f>
        <v>2</v>
      </c>
      <c r="L450" s="121">
        <f>INVENTARIO[[#This Row],[Entradas]]-INVENTARIO[[#This Row],[Salidas]]</f>
        <v>0</v>
      </c>
      <c r="M450" s="171">
        <f>INVENTARIO[[#This Row],[Precio Final]]*10%</f>
        <v>3</v>
      </c>
      <c r="N450" s="43">
        <v>233</v>
      </c>
      <c r="O450" s="43">
        <v>17.600000000000001</v>
      </c>
      <c r="P450" s="43">
        <v>13.238636363636363</v>
      </c>
      <c r="Q450" s="112">
        <v>340</v>
      </c>
      <c r="R450" s="43">
        <v>17</v>
      </c>
      <c r="S450" s="176">
        <f t="shared" si="41"/>
        <v>5.78</v>
      </c>
      <c r="T450" s="168">
        <f>INVENTARIO[[#This Row],[Costo Unitario (USD)]]+INVENTARIO[[#This Row],[Costo Envío (USD)]]</f>
        <v>19.018636363636364</v>
      </c>
      <c r="U450" s="168">
        <f>INVENTARIO[[#This Row],[Costo total]]*1.5</f>
        <v>28.527954545454548</v>
      </c>
      <c r="V450" s="43">
        <v>30</v>
      </c>
      <c r="W450" s="43">
        <f>INVENTARIO[[#This Row],[Precio Final]]-INVENTARIO[[#This Row],[Costo total]]</f>
        <v>10.981363636363636</v>
      </c>
      <c r="X450" s="172">
        <f>INVENTARIO[[#This Row],[Ganancia Unitaria]]*INVENTARIO[[#This Row],[Salidas]]</f>
        <v>21.962727272727271</v>
      </c>
      <c r="Y450" s="43" t="s">
        <v>1303</v>
      </c>
      <c r="Z450" s="43"/>
      <c r="AA450" s="43">
        <f>INVENTARIO[[#This Row],[Costo total]]*INVENTARIO[[#This Row],[Entradas]]</f>
        <v>38.037272727272729</v>
      </c>
      <c r="AB450" s="172">
        <f>INVENTARIO[[#This Row],[Stock Actual]]*INVENTARIO[[#This Row],[Costo total]]</f>
        <v>0</v>
      </c>
    </row>
    <row r="451" spans="1:28" ht="55" customHeight="1" x14ac:dyDescent="0.15">
      <c r="A451" s="42" t="s">
        <v>1144</v>
      </c>
      <c r="B451" s="173"/>
      <c r="C451" s="174" t="s">
        <v>12</v>
      </c>
      <c r="D451" s="78" t="s">
        <v>50</v>
      </c>
      <c r="E451" s="78" t="s">
        <v>1084</v>
      </c>
      <c r="F451" s="78" t="s">
        <v>695</v>
      </c>
      <c r="G451" s="78" t="s">
        <v>164</v>
      </c>
      <c r="H451" s="171">
        <f>INVENTARIO[[#This Row],[Precio Final]]</f>
        <v>30</v>
      </c>
      <c r="I451" s="193">
        <f t="shared" si="38"/>
        <v>28.272954545454546</v>
      </c>
      <c r="J451" s="78">
        <v>1</v>
      </c>
      <c r="K451" s="112">
        <f>SUMIFS(VENTAS[Cantidad],VENTAS[Código del producto Vendido],INVENTARIO[[#This Row],[Code]])</f>
        <v>1</v>
      </c>
      <c r="L451" s="120">
        <f>INVENTARIO[[#This Row],[Entradas]]-INVENTARIO[[#This Row],[Salidas]]</f>
        <v>0</v>
      </c>
      <c r="M451" s="171">
        <f>INVENTARIO[[#This Row],[Precio Final]]*10%</f>
        <v>3</v>
      </c>
      <c r="N451" s="42">
        <v>233</v>
      </c>
      <c r="O451" s="42">
        <v>17.600000000000001</v>
      </c>
      <c r="P451" s="42">
        <v>13.238636363636363</v>
      </c>
      <c r="Q451" s="110">
        <v>330</v>
      </c>
      <c r="R451" s="42">
        <v>17</v>
      </c>
      <c r="S451" s="177">
        <f t="shared" si="41"/>
        <v>5.61</v>
      </c>
      <c r="T451" s="42">
        <f>INVENTARIO[[#This Row],[Costo Unitario (USD)]]+INVENTARIO[[#This Row],[Costo Envío (USD)]]</f>
        <v>18.848636363636363</v>
      </c>
      <c r="U451" s="42">
        <f>INVENTARIO[[#This Row],[Costo total]]*1.5</f>
        <v>28.272954545454546</v>
      </c>
      <c r="V451" s="42">
        <v>30</v>
      </c>
      <c r="W451" s="42">
        <f>INVENTARIO[[#This Row],[Precio Final]]-INVENTARIO[[#This Row],[Costo total]]</f>
        <v>11.151363636363637</v>
      </c>
      <c r="X451" s="175">
        <f>INVENTARIO[[#This Row],[Ganancia Unitaria]]*INVENTARIO[[#This Row],[Salidas]]</f>
        <v>11.151363636363637</v>
      </c>
      <c r="Y451" s="42" t="s">
        <v>1096</v>
      </c>
      <c r="Z451" s="20"/>
      <c r="AA451" s="20">
        <f>INVENTARIO[[#This Row],[Costo total]]*INVENTARIO[[#This Row],[Entradas]]</f>
        <v>18.848636363636363</v>
      </c>
      <c r="AB451" s="172">
        <f>INVENTARIO[[#This Row],[Stock Actual]]*INVENTARIO[[#This Row],[Costo total]]</f>
        <v>0</v>
      </c>
    </row>
    <row r="452" spans="1:28" ht="55" customHeight="1" x14ac:dyDescent="0.15">
      <c r="A452" s="43" t="s">
        <v>1666</v>
      </c>
      <c r="B452" s="169"/>
      <c r="C452" s="170" t="s">
        <v>12</v>
      </c>
      <c r="D452" s="83" t="s">
        <v>50</v>
      </c>
      <c r="E452" s="83" t="s">
        <v>1084</v>
      </c>
      <c r="F452" s="83" t="s">
        <v>697</v>
      </c>
      <c r="G452" s="83" t="s">
        <v>164</v>
      </c>
      <c r="H452" s="171">
        <f>INVENTARIO[[#This Row],[Precio Final]]</f>
        <v>30</v>
      </c>
      <c r="I452" s="192">
        <f t="shared" si="38"/>
        <v>28.527954545454548</v>
      </c>
      <c r="J452" s="83">
        <v>2</v>
      </c>
      <c r="K452" s="112">
        <f>SUMIFS(VENTAS[Cantidad],VENTAS[Código del producto Vendido],INVENTARIO[[#This Row],[Code]])</f>
        <v>2</v>
      </c>
      <c r="L452" s="121">
        <f>INVENTARIO[[#This Row],[Entradas]]-INVENTARIO[[#This Row],[Salidas]]</f>
        <v>0</v>
      </c>
      <c r="M452" s="171">
        <f>INVENTARIO[[#This Row],[Precio Final]]*10%</f>
        <v>3</v>
      </c>
      <c r="N452" s="43">
        <v>233</v>
      </c>
      <c r="O452" s="43">
        <v>17.600000000000001</v>
      </c>
      <c r="P452" s="43">
        <v>13.238636363636363</v>
      </c>
      <c r="Q452" s="112">
        <v>340</v>
      </c>
      <c r="R452" s="43">
        <v>17</v>
      </c>
      <c r="S452" s="176">
        <f t="shared" si="41"/>
        <v>5.78</v>
      </c>
      <c r="T452" s="168">
        <f>INVENTARIO[[#This Row],[Costo Unitario (USD)]]+INVENTARIO[[#This Row],[Costo Envío (USD)]]</f>
        <v>19.018636363636364</v>
      </c>
      <c r="U452" s="168">
        <f>INVENTARIO[[#This Row],[Costo total]]*1.5</f>
        <v>28.527954545454548</v>
      </c>
      <c r="V452" s="43">
        <v>30</v>
      </c>
      <c r="W452" s="43">
        <f>INVENTARIO[[#This Row],[Precio Final]]-INVENTARIO[[#This Row],[Costo total]]</f>
        <v>10.981363636363636</v>
      </c>
      <c r="X452" s="172">
        <f>INVENTARIO[[#This Row],[Ganancia Unitaria]]*INVENTARIO[[#This Row],[Salidas]]</f>
        <v>21.962727272727271</v>
      </c>
      <c r="Y452" s="43" t="s">
        <v>1096</v>
      </c>
      <c r="Z452" s="43"/>
      <c r="AA452" s="43">
        <f>INVENTARIO[[#This Row],[Costo total]]*INVENTARIO[[#This Row],[Entradas]]</f>
        <v>38.037272727272729</v>
      </c>
      <c r="AB452" s="172">
        <f>INVENTARIO[[#This Row],[Stock Actual]]*INVENTARIO[[#This Row],[Costo total]]</f>
        <v>0</v>
      </c>
    </row>
    <row r="453" spans="1:28" ht="55" customHeight="1" x14ac:dyDescent="0.15">
      <c r="A453" s="43" t="s">
        <v>1667</v>
      </c>
      <c r="B453" s="169"/>
      <c r="C453" s="170" t="s">
        <v>12</v>
      </c>
      <c r="D453" s="78" t="s">
        <v>2819</v>
      </c>
      <c r="E453" s="83" t="s">
        <v>1093</v>
      </c>
      <c r="F453" s="83" t="s">
        <v>697</v>
      </c>
      <c r="G453" s="83" t="s">
        <v>164</v>
      </c>
      <c r="H453" s="171">
        <f>INVENTARIO[[#This Row],[Precio Final]]</f>
        <v>12</v>
      </c>
      <c r="I453" s="192">
        <f t="shared" si="38"/>
        <v>10.813636363636363</v>
      </c>
      <c r="J453" s="83">
        <v>1</v>
      </c>
      <c r="K453" s="112">
        <f>SUMIFS(VENTAS[Cantidad],VENTAS[Código del producto Vendido],INVENTARIO[[#This Row],[Code]])</f>
        <v>1</v>
      </c>
      <c r="L453" s="121">
        <f>INVENTARIO[[#This Row],[Entradas]]-INVENTARIO[[#This Row],[Salidas]]</f>
        <v>0</v>
      </c>
      <c r="M453" s="171">
        <f>INVENTARIO[[#This Row],[Precio Final]]*10%</f>
        <v>1.2000000000000002</v>
      </c>
      <c r="N453" s="43">
        <v>82</v>
      </c>
      <c r="O453" s="43">
        <v>17.600000000000001</v>
      </c>
      <c r="P453" s="43">
        <v>4.6590909090909083</v>
      </c>
      <c r="Q453" s="112">
        <v>150</v>
      </c>
      <c r="R453" s="43">
        <v>17</v>
      </c>
      <c r="S453" s="176">
        <f t="shared" si="41"/>
        <v>2.5499999999999998</v>
      </c>
      <c r="T453" s="168">
        <f>INVENTARIO[[#This Row],[Costo Unitario (USD)]]+INVENTARIO[[#This Row],[Costo Envío (USD)]]</f>
        <v>7.2090909090909081</v>
      </c>
      <c r="U453" s="168">
        <f>INVENTARIO[[#This Row],[Costo total]]*1.5</f>
        <v>10.813636363636363</v>
      </c>
      <c r="V453" s="43">
        <v>12</v>
      </c>
      <c r="W453" s="43">
        <f>INVENTARIO[[#This Row],[Precio Final]]-INVENTARIO[[#This Row],[Costo total]]</f>
        <v>4.7909090909090919</v>
      </c>
      <c r="X453" s="172">
        <f>INVENTARIO[[#This Row],[Ganancia Unitaria]]*INVENTARIO[[#This Row],[Salidas]]</f>
        <v>4.7909090909090919</v>
      </c>
      <c r="Y453" s="43" t="s">
        <v>1303</v>
      </c>
      <c r="Z453" s="43"/>
      <c r="AA453" s="43">
        <f>INVENTARIO[[#This Row],[Costo total]]*INVENTARIO[[#This Row],[Entradas]]</f>
        <v>7.2090909090909081</v>
      </c>
      <c r="AB453" s="172">
        <f>INVENTARIO[[#This Row],[Stock Actual]]*INVENTARIO[[#This Row],[Costo total]]</f>
        <v>0</v>
      </c>
    </row>
    <row r="454" spans="1:28" ht="55" customHeight="1" x14ac:dyDescent="0.15">
      <c r="A454" s="42" t="s">
        <v>1668</v>
      </c>
      <c r="B454" s="173"/>
      <c r="C454" s="174" t="s">
        <v>12</v>
      </c>
      <c r="D454" s="78" t="s">
        <v>2819</v>
      </c>
      <c r="E454" s="78" t="s">
        <v>2488</v>
      </c>
      <c r="F454" s="78" t="s">
        <v>2487</v>
      </c>
      <c r="G454" s="78" t="s">
        <v>164</v>
      </c>
      <c r="H454" s="171">
        <f>INVENTARIO[[#This Row],[Precio Final]]</f>
        <v>12</v>
      </c>
      <c r="I454" s="193">
        <f t="shared" si="38"/>
        <v>10.813636363636363</v>
      </c>
      <c r="J454" s="78">
        <v>1</v>
      </c>
      <c r="K454" s="112">
        <f>SUMIFS(VENTAS[Cantidad],VENTAS[Código del producto Vendido],INVENTARIO[[#This Row],[Code]])</f>
        <v>1</v>
      </c>
      <c r="L454" s="120">
        <f>INVENTARIO[[#This Row],[Entradas]]-INVENTARIO[[#This Row],[Salidas]]</f>
        <v>0</v>
      </c>
      <c r="M454" s="171">
        <f>INVENTARIO[[#This Row],[Precio Final]]*10%</f>
        <v>1.2000000000000002</v>
      </c>
      <c r="N454" s="42">
        <v>82</v>
      </c>
      <c r="O454" s="42">
        <v>17.600000000000001</v>
      </c>
      <c r="P454" s="42">
        <v>4.6590909090909083</v>
      </c>
      <c r="Q454" s="110">
        <v>150</v>
      </c>
      <c r="R454" s="42">
        <v>17</v>
      </c>
      <c r="S454" s="177">
        <f t="shared" si="41"/>
        <v>2.5499999999999998</v>
      </c>
      <c r="T454" s="42">
        <f>INVENTARIO[[#This Row],[Costo Unitario (USD)]]+INVENTARIO[[#This Row],[Costo Envío (USD)]]</f>
        <v>7.2090909090909081</v>
      </c>
      <c r="U454" s="42">
        <f>INVENTARIO[[#This Row],[Costo total]]*1.5</f>
        <v>10.813636363636363</v>
      </c>
      <c r="V454" s="42">
        <v>12</v>
      </c>
      <c r="W454" s="42">
        <f>INVENTARIO[[#This Row],[Precio Final]]-INVENTARIO[[#This Row],[Costo total]]</f>
        <v>4.7909090909090919</v>
      </c>
      <c r="X454" s="175">
        <f>INVENTARIO[[#This Row],[Ganancia Unitaria]]*INVENTARIO[[#This Row],[Salidas]]</f>
        <v>4.7909090909090919</v>
      </c>
      <c r="Y454" s="42" t="s">
        <v>1303</v>
      </c>
      <c r="Z454" s="20"/>
      <c r="AA454" s="20">
        <f>INVENTARIO[[#This Row],[Costo total]]*INVENTARIO[[#This Row],[Entradas]]</f>
        <v>7.2090909090909081</v>
      </c>
      <c r="AB454" s="172">
        <f>INVENTARIO[[#This Row],[Stock Actual]]*INVENTARIO[[#This Row],[Costo total]]</f>
        <v>0</v>
      </c>
    </row>
    <row r="455" spans="1:28" ht="55" customHeight="1" x14ac:dyDescent="0.15">
      <c r="A455" s="43" t="s">
        <v>1669</v>
      </c>
      <c r="B455" s="169"/>
      <c r="C455" s="170" t="s">
        <v>12</v>
      </c>
      <c r="D455" s="83" t="s">
        <v>2327</v>
      </c>
      <c r="E455" s="83" t="s">
        <v>1086</v>
      </c>
      <c r="F455" s="83" t="s">
        <v>692</v>
      </c>
      <c r="G455" s="83" t="s">
        <v>164</v>
      </c>
      <c r="H455" s="171">
        <f>INVENTARIO[[#This Row],[Precio Final]]</f>
        <v>25</v>
      </c>
      <c r="I455" s="192">
        <f t="shared" si="38"/>
        <v>22.307045454545452</v>
      </c>
      <c r="J455" s="83">
        <v>2</v>
      </c>
      <c r="K455" s="112">
        <f>SUMIFS(VENTAS[Cantidad],VENTAS[Código del producto Vendido],INVENTARIO[[#This Row],[Code]])</f>
        <v>2</v>
      </c>
      <c r="L455" s="121">
        <f>INVENTARIO[[#This Row],[Entradas]]-INVENTARIO[[#This Row],[Salidas]]</f>
        <v>0</v>
      </c>
      <c r="M455" s="171">
        <f>INVENTARIO[[#This Row],[Precio Final]]*10%</f>
        <v>2.5</v>
      </c>
      <c r="N455" s="43">
        <v>163</v>
      </c>
      <c r="O455" s="43">
        <v>17.600000000000001</v>
      </c>
      <c r="P455" s="43">
        <v>9.2613636363636349</v>
      </c>
      <c r="Q455" s="112">
        <v>330</v>
      </c>
      <c r="R455" s="43">
        <v>17</v>
      </c>
      <c r="S455" s="176">
        <f t="shared" si="41"/>
        <v>5.61</v>
      </c>
      <c r="T455" s="168">
        <f>INVENTARIO[[#This Row],[Costo Unitario (USD)]]+INVENTARIO[[#This Row],[Costo Envío (USD)]]</f>
        <v>14.871363636363636</v>
      </c>
      <c r="U455" s="168">
        <f>INVENTARIO[[#This Row],[Costo total]]*1.5</f>
        <v>22.307045454545452</v>
      </c>
      <c r="V455" s="43">
        <v>25</v>
      </c>
      <c r="W455" s="43">
        <f>INVENTARIO[[#This Row],[Precio Final]]-INVENTARIO[[#This Row],[Costo total]]</f>
        <v>10.128636363636364</v>
      </c>
      <c r="X455" s="172">
        <f>INVENTARIO[[#This Row],[Ganancia Unitaria]]*INVENTARIO[[#This Row],[Salidas]]</f>
        <v>20.257272727272728</v>
      </c>
      <c r="Y455" s="43" t="s">
        <v>1303</v>
      </c>
      <c r="Z455" s="43"/>
      <c r="AA455" s="43">
        <f>INVENTARIO[[#This Row],[Costo total]]*INVENTARIO[[#This Row],[Entradas]]</f>
        <v>29.742727272727272</v>
      </c>
      <c r="AB455" s="172">
        <f>INVENTARIO[[#This Row],[Stock Actual]]*INVENTARIO[[#This Row],[Costo total]]</f>
        <v>0</v>
      </c>
    </row>
    <row r="456" spans="1:28" ht="55" customHeight="1" x14ac:dyDescent="0.15">
      <c r="A456" s="42" t="s">
        <v>1670</v>
      </c>
      <c r="B456" s="173"/>
      <c r="C456" s="174" t="s">
        <v>12</v>
      </c>
      <c r="D456" s="78" t="s">
        <v>2327</v>
      </c>
      <c r="E456" s="78" t="s">
        <v>1086</v>
      </c>
      <c r="F456" s="78" t="s">
        <v>695</v>
      </c>
      <c r="G456" s="78" t="s">
        <v>164</v>
      </c>
      <c r="H456" s="171">
        <f>INVENTARIO[[#This Row],[Precio Final]]</f>
        <v>25</v>
      </c>
      <c r="I456" s="193">
        <f t="shared" si="38"/>
        <v>22.307045454545452</v>
      </c>
      <c r="J456" s="78">
        <v>3</v>
      </c>
      <c r="K456" s="112">
        <f>SUMIFS(VENTAS[Cantidad],VENTAS[Código del producto Vendido],INVENTARIO[[#This Row],[Code]])</f>
        <v>3</v>
      </c>
      <c r="L456" s="120">
        <f>INVENTARIO[[#This Row],[Entradas]]-INVENTARIO[[#This Row],[Salidas]]</f>
        <v>0</v>
      </c>
      <c r="M456" s="171">
        <f>INVENTARIO[[#This Row],[Precio Final]]*10%</f>
        <v>2.5</v>
      </c>
      <c r="N456" s="42">
        <v>163</v>
      </c>
      <c r="O456" s="42">
        <v>17.600000000000001</v>
      </c>
      <c r="P456" s="42">
        <v>9.2613636363636349</v>
      </c>
      <c r="Q456" s="110">
        <v>330</v>
      </c>
      <c r="R456" s="42">
        <v>17</v>
      </c>
      <c r="S456" s="177">
        <f t="shared" si="41"/>
        <v>5.61</v>
      </c>
      <c r="T456" s="42">
        <f>INVENTARIO[[#This Row],[Costo Unitario (USD)]]+INVENTARIO[[#This Row],[Costo Envío (USD)]]</f>
        <v>14.871363636363636</v>
      </c>
      <c r="U456" s="42">
        <f>INVENTARIO[[#This Row],[Costo total]]*1.5</f>
        <v>22.307045454545452</v>
      </c>
      <c r="V456" s="42">
        <v>25</v>
      </c>
      <c r="W456" s="42">
        <f>INVENTARIO[[#This Row],[Precio Final]]-INVENTARIO[[#This Row],[Costo total]]</f>
        <v>10.128636363636364</v>
      </c>
      <c r="X456" s="175">
        <f>INVENTARIO[[#This Row],[Ganancia Unitaria]]*INVENTARIO[[#This Row],[Salidas]]</f>
        <v>30.385909090909092</v>
      </c>
      <c r="Y456" s="42" t="s">
        <v>1303</v>
      </c>
      <c r="Z456" s="20"/>
      <c r="AA456" s="20">
        <f>INVENTARIO[[#This Row],[Costo total]]*INVENTARIO[[#This Row],[Entradas]]</f>
        <v>44.614090909090905</v>
      </c>
      <c r="AB456" s="172">
        <f>INVENTARIO[[#This Row],[Stock Actual]]*INVENTARIO[[#This Row],[Costo total]]</f>
        <v>0</v>
      </c>
    </row>
    <row r="457" spans="1:28" ht="55" customHeight="1" x14ac:dyDescent="0.15">
      <c r="A457" s="43" t="s">
        <v>1151</v>
      </c>
      <c r="B457" s="169"/>
      <c r="C457" s="170" t="s">
        <v>12</v>
      </c>
      <c r="D457" s="83" t="s">
        <v>2327</v>
      </c>
      <c r="E457" s="83" t="s">
        <v>1086</v>
      </c>
      <c r="F457" s="83" t="s">
        <v>697</v>
      </c>
      <c r="G457" s="83" t="s">
        <v>164</v>
      </c>
      <c r="H457" s="171">
        <f>INVENTARIO[[#This Row],[Precio Final]]</f>
        <v>25</v>
      </c>
      <c r="I457" s="192">
        <f t="shared" si="38"/>
        <v>22.307045454545452</v>
      </c>
      <c r="J457" s="83">
        <v>2</v>
      </c>
      <c r="K457" s="112">
        <f>SUMIFS(VENTAS[Cantidad],VENTAS[Código del producto Vendido],INVENTARIO[[#This Row],[Code]])</f>
        <v>2</v>
      </c>
      <c r="L457" s="121">
        <f>INVENTARIO[[#This Row],[Entradas]]-INVENTARIO[[#This Row],[Salidas]]</f>
        <v>0</v>
      </c>
      <c r="M457" s="171">
        <f>INVENTARIO[[#This Row],[Precio Final]]*10%</f>
        <v>2.5</v>
      </c>
      <c r="N457" s="43">
        <v>163</v>
      </c>
      <c r="O457" s="43">
        <v>17.600000000000001</v>
      </c>
      <c r="P457" s="43">
        <v>9.2613636363636349</v>
      </c>
      <c r="Q457" s="112">
        <v>330</v>
      </c>
      <c r="R457" s="43">
        <v>17</v>
      </c>
      <c r="S457" s="176">
        <f t="shared" si="41"/>
        <v>5.61</v>
      </c>
      <c r="T457" s="168">
        <f>INVENTARIO[[#This Row],[Costo Unitario (USD)]]+INVENTARIO[[#This Row],[Costo Envío (USD)]]</f>
        <v>14.871363636363636</v>
      </c>
      <c r="U457" s="168">
        <f>INVENTARIO[[#This Row],[Costo total]]*1.5</f>
        <v>22.307045454545452</v>
      </c>
      <c r="V457" s="43">
        <v>25</v>
      </c>
      <c r="W457" s="43">
        <f>INVENTARIO[[#This Row],[Precio Final]]-INVENTARIO[[#This Row],[Costo total]]</f>
        <v>10.128636363636364</v>
      </c>
      <c r="X457" s="172">
        <f>INVENTARIO[[#This Row],[Ganancia Unitaria]]*INVENTARIO[[#This Row],[Salidas]]</f>
        <v>20.257272727272728</v>
      </c>
      <c r="Y457" s="43" t="s">
        <v>1096</v>
      </c>
      <c r="Z457" s="43"/>
      <c r="AA457" s="43">
        <f>INVENTARIO[[#This Row],[Costo total]]*INVENTARIO[[#This Row],[Entradas]]</f>
        <v>29.742727272727272</v>
      </c>
      <c r="AB457" s="172">
        <f>INVENTARIO[[#This Row],[Stock Actual]]*INVENTARIO[[#This Row],[Costo total]]</f>
        <v>0</v>
      </c>
    </row>
    <row r="458" spans="1:28" ht="55" customHeight="1" x14ac:dyDescent="0.15">
      <c r="A458" s="42" t="s">
        <v>1671</v>
      </c>
      <c r="B458" s="173"/>
      <c r="C458" s="174" t="s">
        <v>12</v>
      </c>
      <c r="D458" s="78" t="s">
        <v>1767</v>
      </c>
      <c r="E458" s="78" t="s">
        <v>974</v>
      </c>
      <c r="F458" s="78" t="s">
        <v>2321</v>
      </c>
      <c r="G458" s="78" t="s">
        <v>164</v>
      </c>
      <c r="H458" s="171">
        <f>INVENTARIO[[#This Row],[Precio Final]]</f>
        <v>25</v>
      </c>
      <c r="I458" s="193">
        <f t="shared" ref="I458:I467" si="42">U458</f>
        <v>18.565909090909091</v>
      </c>
      <c r="J458" s="78">
        <v>1</v>
      </c>
      <c r="K458" s="112">
        <f>SUMIFS(VENTAS[Cantidad],VENTAS[Código del producto Vendido],INVENTARIO[[#This Row],[Code]])</f>
        <v>1</v>
      </c>
      <c r="L458" s="120">
        <f>INVENTARIO[[#This Row],[Entradas]]-INVENTARIO[[#This Row],[Salidas]]</f>
        <v>0</v>
      </c>
      <c r="M458" s="171">
        <f>INVENTARIO[[#This Row],[Precio Final]]*10%</f>
        <v>2.5</v>
      </c>
      <c r="N458" s="42">
        <v>158</v>
      </c>
      <c r="O458" s="42">
        <v>17.600000000000001</v>
      </c>
      <c r="P458" s="42">
        <v>8.9772727272727266</v>
      </c>
      <c r="Q458" s="110">
        <v>200</v>
      </c>
      <c r="R458" s="42">
        <v>17</v>
      </c>
      <c r="S458" s="177">
        <f t="shared" si="41"/>
        <v>3.4</v>
      </c>
      <c r="T458" s="42">
        <f>INVENTARIO[[#This Row],[Costo Unitario (USD)]]+INVENTARIO[[#This Row],[Costo Envío (USD)]]</f>
        <v>12.377272727272727</v>
      </c>
      <c r="U458" s="42">
        <f>INVENTARIO[[#This Row],[Costo total]]*1.5</f>
        <v>18.565909090909091</v>
      </c>
      <c r="V458" s="42">
        <v>25</v>
      </c>
      <c r="W458" s="42">
        <f>INVENTARIO[[#This Row],[Precio Final]]-INVENTARIO[[#This Row],[Costo total]]</f>
        <v>12.622727272727273</v>
      </c>
      <c r="X458" s="175">
        <f>INVENTARIO[[#This Row],[Ganancia Unitaria]]*INVENTARIO[[#This Row],[Salidas]]</f>
        <v>12.622727272727273</v>
      </c>
      <c r="Y458" s="42" t="s">
        <v>1303</v>
      </c>
      <c r="Z458" s="20"/>
      <c r="AA458" s="20">
        <f>INVENTARIO[[#This Row],[Costo total]]*INVENTARIO[[#This Row],[Entradas]]</f>
        <v>12.377272727272727</v>
      </c>
      <c r="AB458" s="172">
        <f>INVENTARIO[[#This Row],[Stock Actual]]*INVENTARIO[[#This Row],[Costo total]]</f>
        <v>0</v>
      </c>
    </row>
    <row r="459" spans="1:28" ht="55" customHeight="1" x14ac:dyDescent="0.15">
      <c r="A459" s="43" t="s">
        <v>1138</v>
      </c>
      <c r="B459" s="169"/>
      <c r="C459" s="170" t="s">
        <v>12</v>
      </c>
      <c r="D459" s="83" t="s">
        <v>415</v>
      </c>
      <c r="E459" s="83" t="s">
        <v>978</v>
      </c>
      <c r="F459" s="83" t="s">
        <v>698</v>
      </c>
      <c r="G459" s="83" t="s">
        <v>164</v>
      </c>
      <c r="H459" s="171">
        <f>INVENTARIO[[#This Row],[Precio Final]]</f>
        <v>20</v>
      </c>
      <c r="I459" s="192">
        <f t="shared" si="42"/>
        <v>17.884090909090908</v>
      </c>
      <c r="J459" s="83">
        <v>1</v>
      </c>
      <c r="K459" s="112">
        <f>SUMIFS(VENTAS[Cantidad],VENTAS[Código del producto Vendido],INVENTARIO[[#This Row],[Code]])</f>
        <v>1</v>
      </c>
      <c r="L459" s="121">
        <f>INVENTARIO[[#This Row],[Entradas]]-INVENTARIO[[#This Row],[Salidas]]</f>
        <v>0</v>
      </c>
      <c r="M459" s="171">
        <f>INVENTARIO[[#This Row],[Precio Final]]*10%</f>
        <v>2</v>
      </c>
      <c r="N459" s="43">
        <v>150</v>
      </c>
      <c r="O459" s="43">
        <v>17.600000000000001</v>
      </c>
      <c r="P459" s="43">
        <v>8.5227272727272716</v>
      </c>
      <c r="Q459" s="112">
        <v>200</v>
      </c>
      <c r="R459" s="43">
        <v>17</v>
      </c>
      <c r="S459" s="176">
        <f t="shared" si="41"/>
        <v>3.4</v>
      </c>
      <c r="T459" s="168">
        <f>INVENTARIO[[#This Row],[Costo Unitario (USD)]]+INVENTARIO[[#This Row],[Costo Envío (USD)]]</f>
        <v>11.922727272727272</v>
      </c>
      <c r="U459" s="168">
        <f>INVENTARIO[[#This Row],[Costo total]]*1.5</f>
        <v>17.884090909090908</v>
      </c>
      <c r="V459" s="43">
        <v>20</v>
      </c>
      <c r="W459" s="43">
        <f>INVENTARIO[[#This Row],[Precio Final]]-INVENTARIO[[#This Row],[Costo total]]</f>
        <v>8.077272727272728</v>
      </c>
      <c r="X459" s="172">
        <f>INVENTARIO[[#This Row],[Ganancia Unitaria]]*INVENTARIO[[#This Row],[Salidas]]</f>
        <v>8.077272727272728</v>
      </c>
      <c r="Y459" s="43" t="s">
        <v>1097</v>
      </c>
      <c r="Z459" s="43"/>
      <c r="AA459" s="43">
        <f>INVENTARIO[[#This Row],[Costo total]]*INVENTARIO[[#This Row],[Entradas]]</f>
        <v>11.922727272727272</v>
      </c>
      <c r="AB459" s="172">
        <f>INVENTARIO[[#This Row],[Stock Actual]]*INVENTARIO[[#This Row],[Costo total]]</f>
        <v>0</v>
      </c>
    </row>
    <row r="460" spans="1:28" ht="55" customHeight="1" x14ac:dyDescent="0.15">
      <c r="A460" s="42" t="s">
        <v>1152</v>
      </c>
      <c r="B460" s="173"/>
      <c r="C460" s="174" t="s">
        <v>12</v>
      </c>
      <c r="D460" s="78" t="s">
        <v>2327</v>
      </c>
      <c r="E460" s="78" t="s">
        <v>1087</v>
      </c>
      <c r="F460" s="78" t="s">
        <v>692</v>
      </c>
      <c r="G460" s="78" t="s">
        <v>164</v>
      </c>
      <c r="H460" s="171">
        <f>INVENTARIO[[#This Row],[Precio Final]]</f>
        <v>30</v>
      </c>
      <c r="I460" s="193">
        <f t="shared" si="42"/>
        <v>32.058409090909088</v>
      </c>
      <c r="J460" s="78">
        <v>0</v>
      </c>
      <c r="K460" s="112">
        <f>SUMIFS(VENTAS[Cantidad],VENTAS[Código del producto Vendido],INVENTARIO[[#This Row],[Code]])</f>
        <v>0</v>
      </c>
      <c r="L460" s="120">
        <f>INVENTARIO[[#This Row],[Entradas]]-INVENTARIO[[#This Row],[Salidas]]</f>
        <v>0</v>
      </c>
      <c r="M460" s="171">
        <f>INVENTARIO[[#This Row],[Precio Final]]*10%</f>
        <v>3</v>
      </c>
      <c r="N460" s="42">
        <v>246</v>
      </c>
      <c r="O460" s="42">
        <v>17.600000000000001</v>
      </c>
      <c r="P460" s="42">
        <v>13.977272727272727</v>
      </c>
      <c r="Q460" s="110">
        <v>435</v>
      </c>
      <c r="R460" s="42">
        <v>17</v>
      </c>
      <c r="S460" s="177">
        <f t="shared" si="41"/>
        <v>7.3949999999999996</v>
      </c>
      <c r="T460" s="42">
        <f>INVENTARIO[[#This Row],[Costo Unitario (USD)]]+INVENTARIO[[#This Row],[Costo Envío (USD)]]</f>
        <v>21.372272727272726</v>
      </c>
      <c r="U460" s="42">
        <f>INVENTARIO[[#This Row],[Costo total]]*1.5</f>
        <v>32.058409090909088</v>
      </c>
      <c r="V460" s="42">
        <v>30</v>
      </c>
      <c r="W460" s="42">
        <f>INVENTARIO[[#This Row],[Precio Final]]-INVENTARIO[[#This Row],[Costo total]]</f>
        <v>8.6277272727272738</v>
      </c>
      <c r="X460" s="175">
        <f>INVENTARIO[[#This Row],[Ganancia Unitaria]]*INVENTARIO[[#This Row],[Salidas]]</f>
        <v>0</v>
      </c>
      <c r="Y460" s="42"/>
      <c r="Z460" s="20"/>
      <c r="AA460" s="20">
        <f>INVENTARIO[[#This Row],[Costo total]]*INVENTARIO[[#This Row],[Entradas]]</f>
        <v>0</v>
      </c>
      <c r="AB460" s="172">
        <f>INVENTARIO[[#This Row],[Stock Actual]]*INVENTARIO[[#This Row],[Costo total]]</f>
        <v>0</v>
      </c>
    </row>
    <row r="461" spans="1:28" ht="55" customHeight="1" x14ac:dyDescent="0.15">
      <c r="A461" s="43" t="s">
        <v>1672</v>
      </c>
      <c r="B461" s="169"/>
      <c r="C461" s="170" t="s">
        <v>12</v>
      </c>
      <c r="D461" s="83" t="s">
        <v>2327</v>
      </c>
      <c r="E461" s="83" t="s">
        <v>2489</v>
      </c>
      <c r="F461" s="83" t="s">
        <v>695</v>
      </c>
      <c r="G461" s="83" t="s">
        <v>164</v>
      </c>
      <c r="H461" s="171">
        <f>INVENTARIO[[#This Row],[Precio Final]]</f>
        <v>28</v>
      </c>
      <c r="I461" s="192">
        <f t="shared" si="42"/>
        <v>32.058409090909088</v>
      </c>
      <c r="J461" s="83">
        <v>2</v>
      </c>
      <c r="K461" s="112">
        <f>SUMIFS(VENTAS[Cantidad],VENTAS[Código del producto Vendido],INVENTARIO[[#This Row],[Code]])</f>
        <v>1</v>
      </c>
      <c r="L461" s="121">
        <f>INVENTARIO[[#This Row],[Entradas]]-INVENTARIO[[#This Row],[Salidas]]</f>
        <v>1</v>
      </c>
      <c r="M461" s="171">
        <f>INVENTARIO[[#This Row],[Precio Final]]*10%</f>
        <v>2.8000000000000003</v>
      </c>
      <c r="N461" s="43">
        <v>246</v>
      </c>
      <c r="O461" s="43">
        <v>17.600000000000001</v>
      </c>
      <c r="P461" s="43">
        <v>13.977272727272727</v>
      </c>
      <c r="Q461" s="112">
        <v>435</v>
      </c>
      <c r="R461" s="43">
        <v>17</v>
      </c>
      <c r="S461" s="176">
        <f t="shared" ref="S461:S467" si="43">Q461*R461/1000</f>
        <v>7.3949999999999996</v>
      </c>
      <c r="T461" s="168">
        <f>INVENTARIO[[#This Row],[Costo Unitario (USD)]]+INVENTARIO[[#This Row],[Costo Envío (USD)]]</f>
        <v>21.372272727272726</v>
      </c>
      <c r="U461" s="168">
        <f>INVENTARIO[[#This Row],[Costo total]]*1.5</f>
        <v>32.058409090909088</v>
      </c>
      <c r="V461" s="43">
        <v>28</v>
      </c>
      <c r="W461" s="43">
        <f>INVENTARIO[[#This Row],[Precio Final]]-INVENTARIO[[#This Row],[Costo total]]</f>
        <v>6.6277272727272738</v>
      </c>
      <c r="X461" s="172">
        <f>INVENTARIO[[#This Row],[Ganancia Unitaria]]*INVENTARIO[[#This Row],[Salidas]]</f>
        <v>6.6277272727272738</v>
      </c>
      <c r="Y461" s="43" t="s">
        <v>1303</v>
      </c>
      <c r="Z461" s="43"/>
      <c r="AA461" s="43">
        <f>INVENTARIO[[#This Row],[Costo total]]*INVENTARIO[[#This Row],[Entradas]]</f>
        <v>42.744545454545452</v>
      </c>
      <c r="AB461" s="172">
        <f>INVENTARIO[[#This Row],[Stock Actual]]*INVENTARIO[[#This Row],[Costo total]]</f>
        <v>21.372272727272726</v>
      </c>
    </row>
    <row r="462" spans="1:28" ht="55" customHeight="1" x14ac:dyDescent="0.15">
      <c r="A462" s="42" t="s">
        <v>1673</v>
      </c>
      <c r="B462" s="173"/>
      <c r="C462" s="174" t="s">
        <v>12</v>
      </c>
      <c r="D462" s="78" t="s">
        <v>2327</v>
      </c>
      <c r="E462" s="78" t="s">
        <v>1087</v>
      </c>
      <c r="F462" s="78" t="s">
        <v>697</v>
      </c>
      <c r="G462" s="78" t="s">
        <v>164</v>
      </c>
      <c r="H462" s="171">
        <f>INVENTARIO[[#This Row],[Precio Final]]</f>
        <v>28</v>
      </c>
      <c r="I462" s="193">
        <f t="shared" si="42"/>
        <v>32.058409090909088</v>
      </c>
      <c r="J462" s="78">
        <v>2</v>
      </c>
      <c r="K462" s="112">
        <f>SUMIFS(VENTAS[Cantidad],VENTAS[Código del producto Vendido],INVENTARIO[[#This Row],[Code]])</f>
        <v>2</v>
      </c>
      <c r="L462" s="120">
        <f>INVENTARIO[[#This Row],[Entradas]]-INVENTARIO[[#This Row],[Salidas]]</f>
        <v>0</v>
      </c>
      <c r="M462" s="171">
        <f>INVENTARIO[[#This Row],[Precio Final]]*10%</f>
        <v>2.8000000000000003</v>
      </c>
      <c r="N462" s="42">
        <v>246</v>
      </c>
      <c r="O462" s="42">
        <v>17.600000000000001</v>
      </c>
      <c r="P462" s="42">
        <v>13.977272727272727</v>
      </c>
      <c r="Q462" s="110">
        <v>435</v>
      </c>
      <c r="R462" s="42">
        <v>17</v>
      </c>
      <c r="S462" s="177">
        <f t="shared" si="43"/>
        <v>7.3949999999999996</v>
      </c>
      <c r="T462" s="42">
        <f>INVENTARIO[[#This Row],[Costo Unitario (USD)]]+INVENTARIO[[#This Row],[Costo Envío (USD)]]</f>
        <v>21.372272727272726</v>
      </c>
      <c r="U462" s="42">
        <f>INVENTARIO[[#This Row],[Costo total]]*1.5</f>
        <v>32.058409090909088</v>
      </c>
      <c r="V462" s="42">
        <v>28</v>
      </c>
      <c r="W462" s="42">
        <f>INVENTARIO[[#This Row],[Precio Final]]-INVENTARIO[[#This Row],[Costo total]]</f>
        <v>6.6277272727272738</v>
      </c>
      <c r="X462" s="175">
        <f>INVENTARIO[[#This Row],[Ganancia Unitaria]]*INVENTARIO[[#This Row],[Salidas]]</f>
        <v>13.255454545454548</v>
      </c>
      <c r="Y462" s="42"/>
      <c r="Z462" s="20"/>
      <c r="AA462" s="20">
        <f>INVENTARIO[[#This Row],[Costo total]]*INVENTARIO[[#This Row],[Entradas]]</f>
        <v>42.744545454545452</v>
      </c>
      <c r="AB462" s="172">
        <f>INVENTARIO[[#This Row],[Stock Actual]]*INVENTARIO[[#This Row],[Costo total]]</f>
        <v>0</v>
      </c>
    </row>
    <row r="463" spans="1:28" ht="55" customHeight="1" x14ac:dyDescent="0.15">
      <c r="A463" s="43" t="s">
        <v>1674</v>
      </c>
      <c r="B463" s="169"/>
      <c r="C463" s="170" t="s">
        <v>12</v>
      </c>
      <c r="D463" s="83" t="s">
        <v>2970</v>
      </c>
      <c r="E463" s="83" t="s">
        <v>2489</v>
      </c>
      <c r="F463" s="83" t="s">
        <v>698</v>
      </c>
      <c r="G463" s="83" t="s">
        <v>164</v>
      </c>
      <c r="H463" s="171">
        <f>INVENTARIO[[#This Row],[Precio Final]]</f>
        <v>28</v>
      </c>
      <c r="I463" s="192">
        <f t="shared" si="42"/>
        <v>32.058409090909088</v>
      </c>
      <c r="J463" s="83">
        <v>3</v>
      </c>
      <c r="K463" s="112">
        <f>SUMIFS(VENTAS[Cantidad],VENTAS[Código del producto Vendido],INVENTARIO[[#This Row],[Code]])</f>
        <v>2</v>
      </c>
      <c r="L463" s="121">
        <f>INVENTARIO[[#This Row],[Entradas]]-INVENTARIO[[#This Row],[Salidas]]</f>
        <v>1</v>
      </c>
      <c r="M463" s="171">
        <f>INVENTARIO[[#This Row],[Precio Final]]*10%</f>
        <v>2.8000000000000003</v>
      </c>
      <c r="N463" s="43">
        <v>246</v>
      </c>
      <c r="O463" s="43">
        <v>17.600000000000001</v>
      </c>
      <c r="P463" s="43">
        <v>13.977272727272727</v>
      </c>
      <c r="Q463" s="112">
        <v>435</v>
      </c>
      <c r="R463" s="43">
        <v>17</v>
      </c>
      <c r="S463" s="176">
        <f t="shared" si="43"/>
        <v>7.3949999999999996</v>
      </c>
      <c r="T463" s="168">
        <f>INVENTARIO[[#This Row],[Costo Unitario (USD)]]+INVENTARIO[[#This Row],[Costo Envío (USD)]]</f>
        <v>21.372272727272726</v>
      </c>
      <c r="U463" s="168">
        <f>INVENTARIO[[#This Row],[Costo total]]*1.5</f>
        <v>32.058409090909088</v>
      </c>
      <c r="V463" s="43">
        <v>28</v>
      </c>
      <c r="W463" s="43">
        <f>INVENTARIO[[#This Row],[Precio Final]]-INVENTARIO[[#This Row],[Costo total]]</f>
        <v>6.6277272727272738</v>
      </c>
      <c r="X463" s="172">
        <f>INVENTARIO[[#This Row],[Ganancia Unitaria]]*INVENTARIO[[#This Row],[Salidas]]</f>
        <v>13.255454545454548</v>
      </c>
      <c r="Y463" s="43"/>
      <c r="Z463" s="43"/>
      <c r="AA463" s="43">
        <f>INVENTARIO[[#This Row],[Costo total]]*INVENTARIO[[#This Row],[Entradas]]</f>
        <v>64.116818181818175</v>
      </c>
      <c r="AB463" s="172">
        <f>INVENTARIO[[#This Row],[Stock Actual]]*INVENTARIO[[#This Row],[Costo total]]</f>
        <v>21.372272727272726</v>
      </c>
    </row>
    <row r="464" spans="1:28" ht="55" customHeight="1" x14ac:dyDescent="0.15">
      <c r="A464" s="42" t="s">
        <v>1675</v>
      </c>
      <c r="B464" s="173"/>
      <c r="C464" s="174" t="s">
        <v>12</v>
      </c>
      <c r="D464" s="78" t="s">
        <v>2819</v>
      </c>
      <c r="E464" s="78" t="s">
        <v>2488</v>
      </c>
      <c r="F464" s="78" t="s">
        <v>2491</v>
      </c>
      <c r="G464" s="78" t="s">
        <v>164</v>
      </c>
      <c r="H464" s="171">
        <f>INVENTARIO[[#This Row],[Precio Final]]</f>
        <v>12</v>
      </c>
      <c r="I464" s="193">
        <f t="shared" si="42"/>
        <v>10.176136363636363</v>
      </c>
      <c r="J464" s="78">
        <v>2</v>
      </c>
      <c r="K464" s="112">
        <f>SUMIFS(VENTAS[Cantidad],VENTAS[Código del producto Vendido],INVENTARIO[[#This Row],[Code]])</f>
        <v>1</v>
      </c>
      <c r="L464" s="120">
        <f>INVENTARIO[[#This Row],[Entradas]]-INVENTARIO[[#This Row],[Salidas]]</f>
        <v>1</v>
      </c>
      <c r="M464" s="171">
        <f>INVENTARIO[[#This Row],[Precio Final]]*10%</f>
        <v>1.2000000000000002</v>
      </c>
      <c r="N464" s="42">
        <v>82</v>
      </c>
      <c r="O464" s="42">
        <v>17.600000000000001</v>
      </c>
      <c r="P464" s="42">
        <v>4.6590909090909083</v>
      </c>
      <c r="Q464" s="110">
        <v>125</v>
      </c>
      <c r="R464" s="42">
        <v>17</v>
      </c>
      <c r="S464" s="177">
        <f t="shared" si="43"/>
        <v>2.125</v>
      </c>
      <c r="T464" s="42">
        <f>INVENTARIO[[#This Row],[Costo Unitario (USD)]]+INVENTARIO[[#This Row],[Costo Envío (USD)]]</f>
        <v>6.7840909090909083</v>
      </c>
      <c r="U464" s="42">
        <f>INVENTARIO[[#This Row],[Costo total]]*1.5</f>
        <v>10.176136363636363</v>
      </c>
      <c r="V464" s="42">
        <v>12</v>
      </c>
      <c r="W464" s="42">
        <f>INVENTARIO[[#This Row],[Precio Final]]-INVENTARIO[[#This Row],[Costo total]]</f>
        <v>5.2159090909090917</v>
      </c>
      <c r="X464" s="175">
        <f>INVENTARIO[[#This Row],[Ganancia Unitaria]]*INVENTARIO[[#This Row],[Salidas]]</f>
        <v>5.2159090909090917</v>
      </c>
      <c r="Y464" s="42"/>
      <c r="Z464" s="20"/>
      <c r="AA464" s="20">
        <f>INVENTARIO[[#This Row],[Costo total]]*INVENTARIO[[#This Row],[Entradas]]</f>
        <v>13.568181818181817</v>
      </c>
      <c r="AB464" s="172">
        <f>INVENTARIO[[#This Row],[Stock Actual]]*INVENTARIO[[#This Row],[Costo total]]</f>
        <v>6.7840909090909083</v>
      </c>
    </row>
    <row r="465" spans="1:28" ht="55" customHeight="1" x14ac:dyDescent="0.15">
      <c r="A465" s="43" t="s">
        <v>1676</v>
      </c>
      <c r="B465" s="169"/>
      <c r="C465" s="170" t="s">
        <v>12</v>
      </c>
      <c r="D465" s="78" t="s">
        <v>2819</v>
      </c>
      <c r="E465" s="83" t="s">
        <v>2490</v>
      </c>
      <c r="F465" s="83" t="s">
        <v>3034</v>
      </c>
      <c r="G465" s="83" t="s">
        <v>164</v>
      </c>
      <c r="H465" s="171">
        <f>INVENTARIO[[#This Row],[Precio Final]]</f>
        <v>12</v>
      </c>
      <c r="I465" s="192">
        <f t="shared" si="42"/>
        <v>10.176136363636363</v>
      </c>
      <c r="J465" s="83">
        <v>2</v>
      </c>
      <c r="K465" s="112">
        <f>SUMIFS(VENTAS[Cantidad],VENTAS[Código del producto Vendido],INVENTARIO[[#This Row],[Code]])</f>
        <v>1</v>
      </c>
      <c r="L465" s="121">
        <f>INVENTARIO[[#This Row],[Entradas]]-INVENTARIO[[#This Row],[Salidas]]</f>
        <v>1</v>
      </c>
      <c r="M465" s="171">
        <f>INVENTARIO[[#This Row],[Precio Final]]*10%</f>
        <v>1.2000000000000002</v>
      </c>
      <c r="N465" s="43">
        <v>82</v>
      </c>
      <c r="O465" s="43">
        <v>17.600000000000001</v>
      </c>
      <c r="P465" s="43">
        <v>4.6590909090909083</v>
      </c>
      <c r="Q465" s="112">
        <v>125</v>
      </c>
      <c r="R465" s="43">
        <v>17</v>
      </c>
      <c r="S465" s="176">
        <f t="shared" si="43"/>
        <v>2.125</v>
      </c>
      <c r="T465" s="168">
        <f>INVENTARIO[[#This Row],[Costo Unitario (USD)]]+INVENTARIO[[#This Row],[Costo Envío (USD)]]</f>
        <v>6.7840909090909083</v>
      </c>
      <c r="U465" s="168">
        <f>INVENTARIO[[#This Row],[Costo total]]*1.5</f>
        <v>10.176136363636363</v>
      </c>
      <c r="V465" s="43">
        <v>12</v>
      </c>
      <c r="W465" s="43">
        <f>INVENTARIO[[#This Row],[Precio Final]]-INVENTARIO[[#This Row],[Costo total]]</f>
        <v>5.2159090909090917</v>
      </c>
      <c r="X465" s="172">
        <f>INVENTARIO[[#This Row],[Ganancia Unitaria]]*INVENTARIO[[#This Row],[Salidas]]</f>
        <v>5.2159090909090917</v>
      </c>
      <c r="Y465" s="43"/>
      <c r="Z465" s="43"/>
      <c r="AA465" s="43">
        <f>INVENTARIO[[#This Row],[Costo total]]*INVENTARIO[[#This Row],[Entradas]]</f>
        <v>13.568181818181817</v>
      </c>
      <c r="AB465" s="172">
        <f>INVENTARIO[[#This Row],[Stock Actual]]*INVENTARIO[[#This Row],[Costo total]]</f>
        <v>6.7840909090909083</v>
      </c>
    </row>
    <row r="466" spans="1:28" ht="55" customHeight="1" x14ac:dyDescent="0.15">
      <c r="A466" s="42" t="s">
        <v>1677</v>
      </c>
      <c r="B466" s="173"/>
      <c r="C466" s="174" t="s">
        <v>12</v>
      </c>
      <c r="D466" s="78" t="s">
        <v>2819</v>
      </c>
      <c r="E466" s="78" t="s">
        <v>2490</v>
      </c>
      <c r="F466" s="78" t="s">
        <v>3033</v>
      </c>
      <c r="G466" s="78" t="s">
        <v>164</v>
      </c>
      <c r="H466" s="171">
        <f>INVENTARIO[[#This Row],[Precio Final]]</f>
        <v>12</v>
      </c>
      <c r="I466" s="193">
        <f t="shared" si="42"/>
        <v>10.176136363636363</v>
      </c>
      <c r="J466" s="78">
        <v>1</v>
      </c>
      <c r="K466" s="112">
        <f>SUMIFS(VENTAS[Cantidad],VENTAS[Código del producto Vendido],INVENTARIO[[#This Row],[Code]])</f>
        <v>0</v>
      </c>
      <c r="L466" s="120">
        <f>INVENTARIO[[#This Row],[Entradas]]-INVENTARIO[[#This Row],[Salidas]]</f>
        <v>1</v>
      </c>
      <c r="M466" s="171">
        <f>INVENTARIO[[#This Row],[Precio Final]]*10%</f>
        <v>1.2000000000000002</v>
      </c>
      <c r="N466" s="42">
        <v>82</v>
      </c>
      <c r="O466" s="42">
        <v>17.600000000000001</v>
      </c>
      <c r="P466" s="42">
        <v>4.6590909090909083</v>
      </c>
      <c r="Q466" s="110">
        <v>125</v>
      </c>
      <c r="R466" s="42">
        <v>17</v>
      </c>
      <c r="S466" s="177">
        <f t="shared" si="43"/>
        <v>2.125</v>
      </c>
      <c r="T466" s="42">
        <f>INVENTARIO[[#This Row],[Costo Unitario (USD)]]+INVENTARIO[[#This Row],[Costo Envío (USD)]]</f>
        <v>6.7840909090909083</v>
      </c>
      <c r="U466" s="42">
        <f>INVENTARIO[[#This Row],[Costo total]]*1.5</f>
        <v>10.176136363636363</v>
      </c>
      <c r="V466" s="42">
        <v>12</v>
      </c>
      <c r="W466" s="42">
        <f>INVENTARIO[[#This Row],[Precio Final]]-INVENTARIO[[#This Row],[Costo total]]</f>
        <v>5.2159090909090917</v>
      </c>
      <c r="X466" s="175">
        <f>INVENTARIO[[#This Row],[Ganancia Unitaria]]*INVENTARIO[[#This Row],[Salidas]]</f>
        <v>0</v>
      </c>
      <c r="Y466" s="42"/>
      <c r="Z466" s="20"/>
      <c r="AA466" s="20">
        <f>INVENTARIO[[#This Row],[Costo total]]*INVENTARIO[[#This Row],[Entradas]]</f>
        <v>6.7840909090909083</v>
      </c>
      <c r="AB466" s="172">
        <f>INVENTARIO[[#This Row],[Stock Actual]]*INVENTARIO[[#This Row],[Costo total]]</f>
        <v>6.7840909090909083</v>
      </c>
    </row>
    <row r="467" spans="1:28" ht="55" customHeight="1" x14ac:dyDescent="0.15">
      <c r="A467" s="43" t="s">
        <v>1678</v>
      </c>
      <c r="B467" s="169"/>
      <c r="C467" s="170" t="s">
        <v>12</v>
      </c>
      <c r="D467" s="83" t="s">
        <v>415</v>
      </c>
      <c r="E467" s="83" t="s">
        <v>1088</v>
      </c>
      <c r="F467" s="83" t="s">
        <v>695</v>
      </c>
      <c r="G467" s="83" t="s">
        <v>164</v>
      </c>
      <c r="H467" s="171">
        <f>INVENTARIO[[#This Row],[Precio Final]]</f>
        <v>25</v>
      </c>
      <c r="I467" s="192">
        <f t="shared" si="42"/>
        <v>22.987499999999997</v>
      </c>
      <c r="J467" s="83">
        <v>1</v>
      </c>
      <c r="K467" s="112">
        <f>SUMIFS(VENTAS[Cantidad],VENTAS[Código del producto Vendido],INVENTARIO[[#This Row],[Code]])</f>
        <v>1</v>
      </c>
      <c r="L467" s="121">
        <f>INVENTARIO[[#This Row],[Entradas]]-INVENTARIO[[#This Row],[Salidas]]</f>
        <v>0</v>
      </c>
      <c r="M467" s="171">
        <f>INVENTARIO[[#This Row],[Precio Final]]*10%</f>
        <v>2.5</v>
      </c>
      <c r="N467" s="43">
        <v>165</v>
      </c>
      <c r="O467" s="43">
        <v>17.600000000000001</v>
      </c>
      <c r="P467" s="43">
        <v>9.375</v>
      </c>
      <c r="Q467" s="112">
        <v>350</v>
      </c>
      <c r="R467" s="43">
        <v>17</v>
      </c>
      <c r="S467" s="176">
        <f t="shared" si="43"/>
        <v>5.95</v>
      </c>
      <c r="T467" s="168">
        <f>INVENTARIO[[#This Row],[Costo Unitario (USD)]]+INVENTARIO[[#This Row],[Costo Envío (USD)]]</f>
        <v>15.324999999999999</v>
      </c>
      <c r="U467" s="168">
        <f>INVENTARIO[[#This Row],[Costo total]]*1.5</f>
        <v>22.987499999999997</v>
      </c>
      <c r="V467" s="43">
        <v>25</v>
      </c>
      <c r="W467" s="43">
        <f>INVENTARIO[[#This Row],[Precio Final]]-INVENTARIO[[#This Row],[Costo total]]</f>
        <v>9.6750000000000007</v>
      </c>
      <c r="X467" s="172">
        <f>INVENTARIO[[#This Row],[Ganancia Unitaria]]*INVENTARIO[[#This Row],[Salidas]]</f>
        <v>9.6750000000000007</v>
      </c>
      <c r="Y467" s="43" t="s">
        <v>1303</v>
      </c>
      <c r="Z467" s="43"/>
      <c r="AA467" s="43">
        <f>INVENTARIO[[#This Row],[Costo total]]*INVENTARIO[[#This Row],[Entradas]]</f>
        <v>15.324999999999999</v>
      </c>
      <c r="AB467" s="172">
        <f>INVENTARIO[[#This Row],[Stock Actual]]*INVENTARIO[[#This Row],[Costo total]]</f>
        <v>0</v>
      </c>
    </row>
    <row r="468" spans="1:28" ht="55" customHeight="1" x14ac:dyDescent="0.15">
      <c r="A468" s="42" t="s">
        <v>1679</v>
      </c>
      <c r="B468" s="173"/>
      <c r="C468" s="174" t="s">
        <v>12</v>
      </c>
      <c r="D468" s="78" t="s">
        <v>2659</v>
      </c>
      <c r="E468" s="78" t="s">
        <v>2492</v>
      </c>
      <c r="F468" s="78" t="s">
        <v>698</v>
      </c>
      <c r="G468" s="78" t="s">
        <v>164</v>
      </c>
      <c r="H468" s="171">
        <f>INVENTARIO[[#This Row],[Precio Final]]</f>
        <v>25</v>
      </c>
      <c r="I468" s="193">
        <f t="shared" ref="I468:I491" si="44">U468</f>
        <v>22.987499999999997</v>
      </c>
      <c r="J468" s="78">
        <v>2</v>
      </c>
      <c r="K468" s="112">
        <f>SUMIFS(VENTAS[Cantidad],VENTAS[Código del producto Vendido],INVENTARIO[[#This Row],[Code]])</f>
        <v>1</v>
      </c>
      <c r="L468" s="120">
        <f>INVENTARIO[[#This Row],[Entradas]]-INVENTARIO[[#This Row],[Salidas]]</f>
        <v>1</v>
      </c>
      <c r="M468" s="171">
        <f>INVENTARIO[[#This Row],[Precio Final]]*10%</f>
        <v>2.5</v>
      </c>
      <c r="N468" s="42">
        <v>165</v>
      </c>
      <c r="O468" s="42">
        <v>17.600000000000001</v>
      </c>
      <c r="P468" s="42">
        <v>9.375</v>
      </c>
      <c r="Q468" s="110">
        <v>350</v>
      </c>
      <c r="R468" s="42">
        <v>17</v>
      </c>
      <c r="S468" s="177">
        <f t="shared" ref="S468:S491" si="45">Q468*R468/1000</f>
        <v>5.95</v>
      </c>
      <c r="T468" s="42">
        <f>INVENTARIO[[#This Row],[Costo Unitario (USD)]]+INVENTARIO[[#This Row],[Costo Envío (USD)]]</f>
        <v>15.324999999999999</v>
      </c>
      <c r="U468" s="42">
        <f>INVENTARIO[[#This Row],[Costo total]]*1.5</f>
        <v>22.987499999999997</v>
      </c>
      <c r="V468" s="42">
        <v>25</v>
      </c>
      <c r="W468" s="42">
        <f>INVENTARIO[[#This Row],[Precio Final]]-INVENTARIO[[#This Row],[Costo total]]</f>
        <v>9.6750000000000007</v>
      </c>
      <c r="X468" s="175">
        <f>INVENTARIO[[#This Row],[Ganancia Unitaria]]*INVENTARIO[[#This Row],[Salidas]]</f>
        <v>9.6750000000000007</v>
      </c>
      <c r="Y468" s="42"/>
      <c r="Z468" s="20"/>
      <c r="AA468" s="20">
        <f>INVENTARIO[[#This Row],[Costo total]]*INVENTARIO[[#This Row],[Entradas]]</f>
        <v>30.65</v>
      </c>
      <c r="AB468" s="172">
        <f>INVENTARIO[[#This Row],[Stock Actual]]*INVENTARIO[[#This Row],[Costo total]]</f>
        <v>15.324999999999999</v>
      </c>
    </row>
    <row r="469" spans="1:28" ht="55" customHeight="1" x14ac:dyDescent="0.15">
      <c r="A469" s="43" t="s">
        <v>1680</v>
      </c>
      <c r="B469" s="169"/>
      <c r="C469" s="170" t="s">
        <v>12</v>
      </c>
      <c r="D469" s="83" t="s">
        <v>1767</v>
      </c>
      <c r="E469" s="83" t="s">
        <v>1089</v>
      </c>
      <c r="F469" s="83" t="s">
        <v>2321</v>
      </c>
      <c r="G469" s="83" t="s">
        <v>164</v>
      </c>
      <c r="H469" s="171">
        <f>INVENTARIO[[#This Row],[Precio Final]]</f>
        <v>25</v>
      </c>
      <c r="I469" s="192">
        <f t="shared" si="44"/>
        <v>21.71590909090909</v>
      </c>
      <c r="J469" s="83">
        <v>1</v>
      </c>
      <c r="K469" s="112">
        <f>SUMIFS(VENTAS[Cantidad],VENTAS[Código del producto Vendido],INVENTARIO[[#This Row],[Code]])</f>
        <v>1</v>
      </c>
      <c r="L469" s="121">
        <f>INVENTARIO[[#This Row],[Entradas]]-INVENTARIO[[#This Row],[Salidas]]</f>
        <v>0</v>
      </c>
      <c r="M469" s="171">
        <f>INVENTARIO[[#This Row],[Precio Final]]*10%</f>
        <v>2.5</v>
      </c>
      <c r="N469" s="43">
        <v>180</v>
      </c>
      <c r="O469" s="43">
        <v>17.600000000000001</v>
      </c>
      <c r="P469" s="43">
        <v>10.227272727272727</v>
      </c>
      <c r="Q469" s="112">
        <v>250</v>
      </c>
      <c r="R469" s="43">
        <v>17</v>
      </c>
      <c r="S469" s="176">
        <f t="shared" si="45"/>
        <v>4.25</v>
      </c>
      <c r="T469" s="168">
        <f>INVENTARIO[[#This Row],[Costo Unitario (USD)]]+INVENTARIO[[#This Row],[Costo Envío (USD)]]</f>
        <v>14.477272727272727</v>
      </c>
      <c r="U469" s="168">
        <f>INVENTARIO[[#This Row],[Costo total]]*1.5</f>
        <v>21.71590909090909</v>
      </c>
      <c r="V469" s="43">
        <v>25</v>
      </c>
      <c r="W469" s="43">
        <f>INVENTARIO[[#This Row],[Precio Final]]-INVENTARIO[[#This Row],[Costo total]]</f>
        <v>10.522727272727273</v>
      </c>
      <c r="X469" s="172">
        <f>INVENTARIO[[#This Row],[Ganancia Unitaria]]*INVENTARIO[[#This Row],[Salidas]]</f>
        <v>10.522727272727273</v>
      </c>
      <c r="Y469" s="43" t="s">
        <v>1339</v>
      </c>
      <c r="Z469" s="43"/>
      <c r="AA469" s="43">
        <f>INVENTARIO[[#This Row],[Costo total]]*INVENTARIO[[#This Row],[Entradas]]</f>
        <v>14.477272727272727</v>
      </c>
      <c r="AB469" s="172">
        <f>INVENTARIO[[#This Row],[Stock Actual]]*INVENTARIO[[#This Row],[Costo total]]</f>
        <v>0</v>
      </c>
    </row>
    <row r="470" spans="1:28" ht="55" customHeight="1" x14ac:dyDescent="0.15">
      <c r="A470" s="42" t="s">
        <v>1159</v>
      </c>
      <c r="B470" s="173"/>
      <c r="C470" s="174" t="s">
        <v>12</v>
      </c>
      <c r="D470" s="78" t="s">
        <v>2819</v>
      </c>
      <c r="E470" s="78" t="s">
        <v>1090</v>
      </c>
      <c r="F470" s="78" t="s">
        <v>698</v>
      </c>
      <c r="G470" s="78" t="s">
        <v>164</v>
      </c>
      <c r="H470" s="171">
        <f>INVENTARIO[[#This Row],[Precio Final]]</f>
        <v>12</v>
      </c>
      <c r="I470" s="193">
        <f t="shared" si="44"/>
        <v>10.217045454545453</v>
      </c>
      <c r="J470" s="78">
        <v>1</v>
      </c>
      <c r="K470" s="112">
        <f>SUMIFS(VENTAS[Cantidad],VENTAS[Código del producto Vendido],INVENTARIO[[#This Row],[Code]])</f>
        <v>1</v>
      </c>
      <c r="L470" s="120">
        <f>INVENTARIO[[#This Row],[Entradas]]-INVENTARIO[[#This Row],[Salidas]]</f>
        <v>0</v>
      </c>
      <c r="M470" s="171">
        <f>INVENTARIO[[#This Row],[Precio Final]]*10%</f>
        <v>1.2000000000000002</v>
      </c>
      <c r="N470" s="42">
        <v>75</v>
      </c>
      <c r="O470" s="42">
        <v>17.600000000000001</v>
      </c>
      <c r="P470" s="42">
        <v>4.2613636363636358</v>
      </c>
      <c r="Q470" s="110">
        <v>150</v>
      </c>
      <c r="R470" s="42">
        <v>17</v>
      </c>
      <c r="S470" s="177">
        <f t="shared" si="45"/>
        <v>2.5499999999999998</v>
      </c>
      <c r="T470" s="42">
        <f>INVENTARIO[[#This Row],[Costo Unitario (USD)]]+INVENTARIO[[#This Row],[Costo Envío (USD)]]</f>
        <v>6.8113636363636356</v>
      </c>
      <c r="U470" s="42">
        <f>INVENTARIO[[#This Row],[Costo total]]*1.5</f>
        <v>10.217045454545453</v>
      </c>
      <c r="V470" s="42">
        <v>12</v>
      </c>
      <c r="W470" s="42">
        <f>INVENTARIO[[#This Row],[Precio Final]]-INVENTARIO[[#This Row],[Costo total]]</f>
        <v>5.1886363636363644</v>
      </c>
      <c r="X470" s="175">
        <f>INVENTARIO[[#This Row],[Ganancia Unitaria]]*INVENTARIO[[#This Row],[Salidas]]</f>
        <v>5.1886363636363644</v>
      </c>
      <c r="Y470" s="42"/>
      <c r="Z470" s="20"/>
      <c r="AA470" s="20">
        <f>INVENTARIO[[#This Row],[Costo total]]*INVENTARIO[[#This Row],[Entradas]]</f>
        <v>6.8113636363636356</v>
      </c>
      <c r="AB470" s="172">
        <f>INVENTARIO[[#This Row],[Stock Actual]]*INVENTARIO[[#This Row],[Costo total]]</f>
        <v>0</v>
      </c>
    </row>
    <row r="471" spans="1:28" ht="55" customHeight="1" x14ac:dyDescent="0.15">
      <c r="A471" s="43" t="s">
        <v>1681</v>
      </c>
      <c r="B471" s="169"/>
      <c r="C471" s="170" t="s">
        <v>12</v>
      </c>
      <c r="D471" s="78" t="s">
        <v>2819</v>
      </c>
      <c r="E471" s="83" t="s">
        <v>1090</v>
      </c>
      <c r="F471" s="83" t="s">
        <v>697</v>
      </c>
      <c r="G471" s="83" t="s">
        <v>164</v>
      </c>
      <c r="H471" s="171">
        <f>INVENTARIO[[#This Row],[Precio Final]]</f>
        <v>12</v>
      </c>
      <c r="I471" s="192">
        <f t="shared" si="44"/>
        <v>10.217045454545453</v>
      </c>
      <c r="J471" s="83">
        <v>1</v>
      </c>
      <c r="K471" s="112">
        <f>SUMIFS(VENTAS[Cantidad],VENTAS[Código del producto Vendido],INVENTARIO[[#This Row],[Code]])</f>
        <v>1</v>
      </c>
      <c r="L471" s="121">
        <f>INVENTARIO[[#This Row],[Entradas]]-INVENTARIO[[#This Row],[Salidas]]</f>
        <v>0</v>
      </c>
      <c r="M471" s="171">
        <f>INVENTARIO[[#This Row],[Precio Final]]*10%</f>
        <v>1.2000000000000002</v>
      </c>
      <c r="N471" s="43">
        <v>75</v>
      </c>
      <c r="O471" s="43">
        <v>17.600000000000001</v>
      </c>
      <c r="P471" s="43">
        <v>4.2613636363636358</v>
      </c>
      <c r="Q471" s="112">
        <v>150</v>
      </c>
      <c r="R471" s="43">
        <v>17</v>
      </c>
      <c r="S471" s="176">
        <f t="shared" si="45"/>
        <v>2.5499999999999998</v>
      </c>
      <c r="T471" s="168">
        <f>INVENTARIO[[#This Row],[Costo Unitario (USD)]]+INVENTARIO[[#This Row],[Costo Envío (USD)]]</f>
        <v>6.8113636363636356</v>
      </c>
      <c r="U471" s="168">
        <f>INVENTARIO[[#This Row],[Costo total]]*1.5</f>
        <v>10.217045454545453</v>
      </c>
      <c r="V471" s="43">
        <v>12</v>
      </c>
      <c r="W471" s="43">
        <f>INVENTARIO[[#This Row],[Precio Final]]-INVENTARIO[[#This Row],[Costo total]]</f>
        <v>5.1886363636363644</v>
      </c>
      <c r="X471" s="172">
        <f>INVENTARIO[[#This Row],[Ganancia Unitaria]]*INVENTARIO[[#This Row],[Salidas]]</f>
        <v>5.1886363636363644</v>
      </c>
      <c r="Y471" s="43" t="s">
        <v>1303</v>
      </c>
      <c r="Z471" s="43"/>
      <c r="AA471" s="43">
        <f>INVENTARIO[[#This Row],[Costo total]]*INVENTARIO[[#This Row],[Entradas]]</f>
        <v>6.8113636363636356</v>
      </c>
      <c r="AB471" s="172">
        <f>INVENTARIO[[#This Row],[Stock Actual]]*INVENTARIO[[#This Row],[Costo total]]</f>
        <v>0</v>
      </c>
    </row>
    <row r="472" spans="1:28" ht="55" customHeight="1" x14ac:dyDescent="0.15">
      <c r="A472" s="42" t="s">
        <v>1161</v>
      </c>
      <c r="B472" s="173"/>
      <c r="C472" s="174" t="s">
        <v>12</v>
      </c>
      <c r="D472" s="78" t="s">
        <v>2819</v>
      </c>
      <c r="E472" s="78" t="s">
        <v>1090</v>
      </c>
      <c r="F472" s="78" t="s">
        <v>695</v>
      </c>
      <c r="G472" s="78" t="s">
        <v>164</v>
      </c>
      <c r="H472" s="171">
        <f>INVENTARIO[[#This Row],[Precio Final]]</f>
        <v>12</v>
      </c>
      <c r="I472" s="193">
        <f t="shared" si="44"/>
        <v>10.217045454545453</v>
      </c>
      <c r="J472" s="78">
        <v>1</v>
      </c>
      <c r="K472" s="112">
        <f>SUMIFS(VENTAS[Cantidad],VENTAS[Código del producto Vendido],INVENTARIO[[#This Row],[Code]])</f>
        <v>1</v>
      </c>
      <c r="L472" s="120">
        <f>INVENTARIO[[#This Row],[Entradas]]-INVENTARIO[[#This Row],[Salidas]]</f>
        <v>0</v>
      </c>
      <c r="M472" s="171">
        <f>INVENTARIO[[#This Row],[Precio Final]]*10%</f>
        <v>1.2000000000000002</v>
      </c>
      <c r="N472" s="42">
        <v>75</v>
      </c>
      <c r="O472" s="42">
        <v>17.600000000000001</v>
      </c>
      <c r="P472" s="42">
        <v>4.2613636363636358</v>
      </c>
      <c r="Q472" s="110">
        <v>150</v>
      </c>
      <c r="R472" s="42">
        <v>17</v>
      </c>
      <c r="S472" s="177">
        <f t="shared" si="45"/>
        <v>2.5499999999999998</v>
      </c>
      <c r="T472" s="42">
        <f>INVENTARIO[[#This Row],[Costo Unitario (USD)]]+INVENTARIO[[#This Row],[Costo Envío (USD)]]</f>
        <v>6.8113636363636356</v>
      </c>
      <c r="U472" s="42">
        <f>INVENTARIO[[#This Row],[Costo total]]*1.5</f>
        <v>10.217045454545453</v>
      </c>
      <c r="V472" s="42">
        <v>12</v>
      </c>
      <c r="W472" s="42">
        <f>INVENTARIO[[#This Row],[Precio Final]]-INVENTARIO[[#This Row],[Costo total]]</f>
        <v>5.1886363636363644</v>
      </c>
      <c r="X472" s="175">
        <f>INVENTARIO[[#This Row],[Ganancia Unitaria]]*INVENTARIO[[#This Row],[Salidas]]</f>
        <v>5.1886363636363644</v>
      </c>
      <c r="Y472" s="42"/>
      <c r="Z472" s="20"/>
      <c r="AA472" s="20">
        <f>INVENTARIO[[#This Row],[Costo total]]*INVENTARIO[[#This Row],[Entradas]]</f>
        <v>6.8113636363636356</v>
      </c>
      <c r="AB472" s="172">
        <f>INVENTARIO[[#This Row],[Stock Actual]]*INVENTARIO[[#This Row],[Costo total]]</f>
        <v>0</v>
      </c>
    </row>
    <row r="473" spans="1:28" ht="55" customHeight="1" x14ac:dyDescent="0.15">
      <c r="A473" s="43" t="s">
        <v>1682</v>
      </c>
      <c r="B473" s="169"/>
      <c r="C473" s="170" t="s">
        <v>12</v>
      </c>
      <c r="D473" s="83" t="s">
        <v>50</v>
      </c>
      <c r="E473" s="83" t="s">
        <v>1091</v>
      </c>
      <c r="F473" s="83" t="s">
        <v>695</v>
      </c>
      <c r="G473" s="83" t="s">
        <v>164</v>
      </c>
      <c r="H473" s="171">
        <f>INVENTARIO[[#This Row],[Precio Final]]</f>
        <v>25</v>
      </c>
      <c r="I473" s="192">
        <f t="shared" si="44"/>
        <v>23.291590909090907</v>
      </c>
      <c r="J473" s="83">
        <v>1</v>
      </c>
      <c r="K473" s="112">
        <f>SUMIFS(VENTAS[Cantidad],VENTAS[Código del producto Vendido],INVENTARIO[[#This Row],[Code]])</f>
        <v>1</v>
      </c>
      <c r="L473" s="121">
        <f>INVENTARIO[[#This Row],[Entradas]]-INVENTARIO[[#This Row],[Salidas]]</f>
        <v>0</v>
      </c>
      <c r="M473" s="171">
        <f>INVENTARIO[[#This Row],[Precio Final]]*10%</f>
        <v>2.5</v>
      </c>
      <c r="N473" s="43">
        <v>194</v>
      </c>
      <c r="O473" s="43">
        <v>17.600000000000001</v>
      </c>
      <c r="P473" s="43">
        <v>11.022727272727272</v>
      </c>
      <c r="Q473" s="112">
        <v>265</v>
      </c>
      <c r="R473" s="43">
        <v>17</v>
      </c>
      <c r="S473" s="176">
        <f t="shared" si="45"/>
        <v>4.5049999999999999</v>
      </c>
      <c r="T473" s="168">
        <f>INVENTARIO[[#This Row],[Costo Unitario (USD)]]+INVENTARIO[[#This Row],[Costo Envío (USD)]]</f>
        <v>15.527727272727272</v>
      </c>
      <c r="U473" s="168">
        <f>INVENTARIO[[#This Row],[Costo total]]*1.5</f>
        <v>23.291590909090907</v>
      </c>
      <c r="V473" s="43">
        <v>25</v>
      </c>
      <c r="W473" s="43">
        <f>INVENTARIO[[#This Row],[Precio Final]]-INVENTARIO[[#This Row],[Costo total]]</f>
        <v>9.4722727272727276</v>
      </c>
      <c r="X473" s="172">
        <f>INVENTARIO[[#This Row],[Ganancia Unitaria]]*INVENTARIO[[#This Row],[Salidas]]</f>
        <v>9.4722727272727276</v>
      </c>
      <c r="Y473" s="43" t="s">
        <v>1096</v>
      </c>
      <c r="Z473" s="43"/>
      <c r="AA473" s="43">
        <f>INVENTARIO[[#This Row],[Costo total]]*INVENTARIO[[#This Row],[Entradas]]</f>
        <v>15.527727272727272</v>
      </c>
      <c r="AB473" s="172">
        <f>INVENTARIO[[#This Row],[Stock Actual]]*INVENTARIO[[#This Row],[Costo total]]</f>
        <v>0</v>
      </c>
    </row>
    <row r="474" spans="1:28" ht="55" customHeight="1" x14ac:dyDescent="0.15">
      <c r="A474" s="42" t="s">
        <v>1163</v>
      </c>
      <c r="B474" s="173"/>
      <c r="C474" s="174" t="s">
        <v>12</v>
      </c>
      <c r="D474" s="78" t="s">
        <v>50</v>
      </c>
      <c r="E474" s="78" t="s">
        <v>1091</v>
      </c>
      <c r="F474" s="78" t="s">
        <v>697</v>
      </c>
      <c r="G474" s="78" t="s">
        <v>164</v>
      </c>
      <c r="H474" s="171">
        <f>INVENTARIO[[#This Row],[Precio Final]]</f>
        <v>25</v>
      </c>
      <c r="I474" s="193">
        <f t="shared" si="44"/>
        <v>23.291590909090907</v>
      </c>
      <c r="J474" s="78">
        <v>1</v>
      </c>
      <c r="K474" s="112">
        <f>SUMIFS(VENTAS[Cantidad],VENTAS[Código del producto Vendido],INVENTARIO[[#This Row],[Code]])</f>
        <v>1</v>
      </c>
      <c r="L474" s="120">
        <f>INVENTARIO[[#This Row],[Entradas]]-INVENTARIO[[#This Row],[Salidas]]</f>
        <v>0</v>
      </c>
      <c r="M474" s="171">
        <f>INVENTARIO[[#This Row],[Precio Final]]*10%</f>
        <v>2.5</v>
      </c>
      <c r="N474" s="42">
        <v>194</v>
      </c>
      <c r="O474" s="42">
        <v>17.600000000000001</v>
      </c>
      <c r="P474" s="42">
        <v>11.022727272727272</v>
      </c>
      <c r="Q474" s="110">
        <v>265</v>
      </c>
      <c r="R474" s="42">
        <v>17</v>
      </c>
      <c r="S474" s="177">
        <f t="shared" si="45"/>
        <v>4.5049999999999999</v>
      </c>
      <c r="T474" s="42">
        <f>INVENTARIO[[#This Row],[Costo Unitario (USD)]]+INVENTARIO[[#This Row],[Costo Envío (USD)]]</f>
        <v>15.527727272727272</v>
      </c>
      <c r="U474" s="42">
        <f>INVENTARIO[[#This Row],[Costo total]]*1.5</f>
        <v>23.291590909090907</v>
      </c>
      <c r="V474" s="42">
        <v>25</v>
      </c>
      <c r="W474" s="42">
        <f>INVENTARIO[[#This Row],[Precio Final]]-INVENTARIO[[#This Row],[Costo total]]</f>
        <v>9.4722727272727276</v>
      </c>
      <c r="X474" s="175">
        <f>INVENTARIO[[#This Row],[Ganancia Unitaria]]*INVENTARIO[[#This Row],[Salidas]]</f>
        <v>9.4722727272727276</v>
      </c>
      <c r="Y474" s="42" t="s">
        <v>1096</v>
      </c>
      <c r="Z474" s="20"/>
      <c r="AA474" s="20">
        <f>INVENTARIO[[#This Row],[Costo total]]*INVENTARIO[[#This Row],[Entradas]]</f>
        <v>15.527727272727272</v>
      </c>
      <c r="AB474" s="172">
        <f>INVENTARIO[[#This Row],[Stock Actual]]*INVENTARIO[[#This Row],[Costo total]]</f>
        <v>0</v>
      </c>
    </row>
    <row r="475" spans="1:28" ht="55" customHeight="1" x14ac:dyDescent="0.15">
      <c r="A475" s="43" t="s">
        <v>1683</v>
      </c>
      <c r="B475" s="169"/>
      <c r="C475" s="170" t="s">
        <v>12</v>
      </c>
      <c r="D475" s="83" t="s">
        <v>2661</v>
      </c>
      <c r="E475" s="83" t="s">
        <v>2493</v>
      </c>
      <c r="F475" s="83" t="s">
        <v>698</v>
      </c>
      <c r="G475" s="83" t="s">
        <v>164</v>
      </c>
      <c r="H475" s="171">
        <f>INVENTARIO[[#This Row],[Precio Final]]</f>
        <v>20</v>
      </c>
      <c r="I475" s="192">
        <f t="shared" si="44"/>
        <v>23.291590909090907</v>
      </c>
      <c r="J475" s="83">
        <v>1</v>
      </c>
      <c r="K475" s="112">
        <f>SUMIFS(VENTAS[Cantidad],VENTAS[Código del producto Vendido],INVENTARIO[[#This Row],[Code]])</f>
        <v>0</v>
      </c>
      <c r="L475" s="121">
        <f>INVENTARIO[[#This Row],[Entradas]]-INVENTARIO[[#This Row],[Salidas]]</f>
        <v>1</v>
      </c>
      <c r="M475" s="171">
        <f>INVENTARIO[[#This Row],[Precio Final]]*10%</f>
        <v>2</v>
      </c>
      <c r="N475" s="43">
        <v>194</v>
      </c>
      <c r="O475" s="43">
        <v>17.600000000000001</v>
      </c>
      <c r="P475" s="43">
        <v>11.022727272727272</v>
      </c>
      <c r="Q475" s="112">
        <v>265</v>
      </c>
      <c r="R475" s="43">
        <v>17</v>
      </c>
      <c r="S475" s="176">
        <f t="shared" si="45"/>
        <v>4.5049999999999999</v>
      </c>
      <c r="T475" s="168">
        <f>INVENTARIO[[#This Row],[Costo Unitario (USD)]]+INVENTARIO[[#This Row],[Costo Envío (USD)]]</f>
        <v>15.527727272727272</v>
      </c>
      <c r="U475" s="168">
        <f>INVENTARIO[[#This Row],[Costo total]]*1.5</f>
        <v>23.291590909090907</v>
      </c>
      <c r="V475" s="43">
        <v>20</v>
      </c>
      <c r="W475" s="43">
        <f>INVENTARIO[[#This Row],[Precio Final]]-INVENTARIO[[#This Row],[Costo total]]</f>
        <v>4.4722727272727276</v>
      </c>
      <c r="X475" s="172">
        <f>INVENTARIO[[#This Row],[Ganancia Unitaria]]*INVENTARIO[[#This Row],[Salidas]]</f>
        <v>0</v>
      </c>
      <c r="Y475" s="43" t="s">
        <v>1096</v>
      </c>
      <c r="Z475" s="43"/>
      <c r="AA475" s="43">
        <f>INVENTARIO[[#This Row],[Costo total]]*INVENTARIO[[#This Row],[Entradas]]</f>
        <v>15.527727272727272</v>
      </c>
      <c r="AB475" s="172">
        <f>INVENTARIO[[#This Row],[Stock Actual]]*INVENTARIO[[#This Row],[Costo total]]</f>
        <v>15.527727272727272</v>
      </c>
    </row>
    <row r="476" spans="1:28" ht="55" customHeight="1" x14ac:dyDescent="0.15">
      <c r="A476" s="42" t="s">
        <v>1684</v>
      </c>
      <c r="B476" s="173"/>
      <c r="C476" s="174" t="s">
        <v>12</v>
      </c>
      <c r="D476" s="78" t="s">
        <v>2819</v>
      </c>
      <c r="E476" s="78" t="s">
        <v>1095</v>
      </c>
      <c r="F476" s="78" t="s">
        <v>698</v>
      </c>
      <c r="G476" s="78" t="s">
        <v>164</v>
      </c>
      <c r="H476" s="171">
        <f>INVENTARIO[[#This Row],[Precio Final]]</f>
        <v>12</v>
      </c>
      <c r="I476" s="193">
        <f t="shared" si="44"/>
        <v>11.451818181818183</v>
      </c>
      <c r="J476" s="78">
        <v>1</v>
      </c>
      <c r="K476" s="112">
        <f>SUMIFS(VENTAS[Cantidad],VENTAS[Código del producto Vendido],INVENTARIO[[#This Row],[Code]])</f>
        <v>1</v>
      </c>
      <c r="L476" s="120">
        <f>INVENTARIO[[#This Row],[Entradas]]-INVENTARIO[[#This Row],[Salidas]]</f>
        <v>0</v>
      </c>
      <c r="M476" s="171">
        <f>INVENTARIO[[#This Row],[Precio Final]]*10%</f>
        <v>1.2000000000000002</v>
      </c>
      <c r="N476" s="42">
        <v>85</v>
      </c>
      <c r="O476" s="42">
        <v>17.600000000000001</v>
      </c>
      <c r="P476" s="42">
        <v>4.8295454545454541</v>
      </c>
      <c r="Q476" s="110">
        <v>165</v>
      </c>
      <c r="R476" s="42">
        <v>17</v>
      </c>
      <c r="S476" s="177">
        <f t="shared" si="45"/>
        <v>2.8050000000000002</v>
      </c>
      <c r="T476" s="42">
        <f>INVENTARIO[[#This Row],[Costo Unitario (USD)]]+INVENTARIO[[#This Row],[Costo Envío (USD)]]</f>
        <v>7.6345454545454547</v>
      </c>
      <c r="U476" s="42">
        <f>INVENTARIO[[#This Row],[Costo total]]*1.5</f>
        <v>11.451818181818183</v>
      </c>
      <c r="V476" s="42">
        <v>12</v>
      </c>
      <c r="W476" s="42">
        <f>INVENTARIO[[#This Row],[Precio Final]]-INVENTARIO[[#This Row],[Costo total]]</f>
        <v>4.3654545454545453</v>
      </c>
      <c r="X476" s="175">
        <f>INVENTARIO[[#This Row],[Ganancia Unitaria]]*INVENTARIO[[#This Row],[Salidas]]</f>
        <v>4.3654545454545453</v>
      </c>
      <c r="Y476" s="42" t="s">
        <v>1096</v>
      </c>
      <c r="Z476" s="20"/>
      <c r="AA476" s="20">
        <f>INVENTARIO[[#This Row],[Costo total]]*INVENTARIO[[#This Row],[Entradas]]</f>
        <v>7.6345454545454547</v>
      </c>
      <c r="AB476" s="172">
        <f>INVENTARIO[[#This Row],[Stock Actual]]*INVENTARIO[[#This Row],[Costo total]]</f>
        <v>0</v>
      </c>
    </row>
    <row r="477" spans="1:28" ht="55" customHeight="1" x14ac:dyDescent="0.15">
      <c r="A477" s="43" t="s">
        <v>1685</v>
      </c>
      <c r="B477" s="169"/>
      <c r="C477" s="170" t="s">
        <v>12</v>
      </c>
      <c r="D477" s="78" t="s">
        <v>2819</v>
      </c>
      <c r="E477" s="83" t="s">
        <v>1095</v>
      </c>
      <c r="F477" s="83" t="s">
        <v>697</v>
      </c>
      <c r="G477" s="83" t="s">
        <v>164</v>
      </c>
      <c r="H477" s="171">
        <f>INVENTARIO[[#This Row],[Precio Final]]</f>
        <v>12</v>
      </c>
      <c r="I477" s="192">
        <f t="shared" si="44"/>
        <v>11.069318181818181</v>
      </c>
      <c r="J477" s="83">
        <v>1</v>
      </c>
      <c r="K477" s="112">
        <f>SUMIFS(VENTAS[Cantidad],VENTAS[Código del producto Vendido],INVENTARIO[[#This Row],[Code]])</f>
        <v>1</v>
      </c>
      <c r="L477" s="121">
        <f>INVENTARIO[[#This Row],[Entradas]]-INVENTARIO[[#This Row],[Salidas]]</f>
        <v>0</v>
      </c>
      <c r="M477" s="171">
        <f>INVENTARIO[[#This Row],[Precio Final]]*10%</f>
        <v>1.2000000000000002</v>
      </c>
      <c r="N477" s="43">
        <v>85</v>
      </c>
      <c r="O477" s="43">
        <v>17.600000000000001</v>
      </c>
      <c r="P477" s="43">
        <v>4.8295454545454541</v>
      </c>
      <c r="Q477" s="112">
        <v>150</v>
      </c>
      <c r="R477" s="43">
        <v>17</v>
      </c>
      <c r="S477" s="176">
        <f t="shared" si="45"/>
        <v>2.5499999999999998</v>
      </c>
      <c r="T477" s="168">
        <f>INVENTARIO[[#This Row],[Costo Unitario (USD)]]+INVENTARIO[[#This Row],[Costo Envío (USD)]]</f>
        <v>7.379545454545454</v>
      </c>
      <c r="U477" s="168">
        <f>INVENTARIO[[#This Row],[Costo total]]*1.5</f>
        <v>11.069318181818181</v>
      </c>
      <c r="V477" s="43">
        <v>12</v>
      </c>
      <c r="W477" s="43">
        <f>INVENTARIO[[#This Row],[Precio Final]]-INVENTARIO[[#This Row],[Costo total]]</f>
        <v>4.620454545454546</v>
      </c>
      <c r="X477" s="172">
        <f>INVENTARIO[[#This Row],[Ganancia Unitaria]]*INVENTARIO[[#This Row],[Salidas]]</f>
        <v>4.620454545454546</v>
      </c>
      <c r="Y477" s="43" t="s">
        <v>1303</v>
      </c>
      <c r="Z477" s="43"/>
      <c r="AA477" s="43">
        <f>INVENTARIO[[#This Row],[Costo total]]*INVENTARIO[[#This Row],[Entradas]]</f>
        <v>7.379545454545454</v>
      </c>
      <c r="AB477" s="172">
        <f>INVENTARIO[[#This Row],[Stock Actual]]*INVENTARIO[[#This Row],[Costo total]]</f>
        <v>0</v>
      </c>
    </row>
    <row r="478" spans="1:28" ht="55" customHeight="1" x14ac:dyDescent="0.15">
      <c r="A478" s="42" t="s">
        <v>1686</v>
      </c>
      <c r="B478" s="173"/>
      <c r="C478" s="174" t="s">
        <v>12</v>
      </c>
      <c r="D478" s="78" t="s">
        <v>2819</v>
      </c>
      <c r="E478" s="78" t="s">
        <v>2488</v>
      </c>
      <c r="F478" s="78" t="s">
        <v>2388</v>
      </c>
      <c r="G478" s="78" t="s">
        <v>164</v>
      </c>
      <c r="H478" s="171">
        <f>INVENTARIO[[#This Row],[Precio Final]]</f>
        <v>10</v>
      </c>
      <c r="I478" s="193">
        <f t="shared" si="44"/>
        <v>11.069318181818181</v>
      </c>
      <c r="J478" s="78">
        <v>2</v>
      </c>
      <c r="K478" s="112">
        <f>SUMIFS(VENTAS[Cantidad],VENTAS[Código del producto Vendido],INVENTARIO[[#This Row],[Code]])</f>
        <v>1</v>
      </c>
      <c r="L478" s="120">
        <f>INVENTARIO[[#This Row],[Entradas]]-INVENTARIO[[#This Row],[Salidas]]</f>
        <v>1</v>
      </c>
      <c r="M478" s="171">
        <f>INVENTARIO[[#This Row],[Precio Final]]*10%</f>
        <v>1</v>
      </c>
      <c r="N478" s="42">
        <v>85</v>
      </c>
      <c r="O478" s="42">
        <v>17.600000000000001</v>
      </c>
      <c r="P478" s="42">
        <v>4.8295454545454541</v>
      </c>
      <c r="Q478" s="110">
        <v>150</v>
      </c>
      <c r="R478" s="42">
        <v>17</v>
      </c>
      <c r="S478" s="177">
        <f t="shared" si="45"/>
        <v>2.5499999999999998</v>
      </c>
      <c r="T478" s="42">
        <f>INVENTARIO[[#This Row],[Costo Unitario (USD)]]+INVENTARIO[[#This Row],[Costo Envío (USD)]]</f>
        <v>7.379545454545454</v>
      </c>
      <c r="U478" s="42">
        <f>INVENTARIO[[#This Row],[Costo total]]*1.5</f>
        <v>11.069318181818181</v>
      </c>
      <c r="V478" s="42">
        <v>10</v>
      </c>
      <c r="W478" s="42">
        <f>INVENTARIO[[#This Row],[Precio Final]]-INVENTARIO[[#This Row],[Costo total]]</f>
        <v>2.620454545454546</v>
      </c>
      <c r="X478" s="175">
        <f>INVENTARIO[[#This Row],[Ganancia Unitaria]]*INVENTARIO[[#This Row],[Salidas]]</f>
        <v>2.620454545454546</v>
      </c>
      <c r="Y478" s="42"/>
      <c r="Z478" s="20"/>
      <c r="AA478" s="20">
        <f>INVENTARIO[[#This Row],[Costo total]]*INVENTARIO[[#This Row],[Entradas]]</f>
        <v>14.759090909090908</v>
      </c>
      <c r="AB478" s="172">
        <f>INVENTARIO[[#This Row],[Stock Actual]]*INVENTARIO[[#This Row],[Costo total]]</f>
        <v>7.379545454545454</v>
      </c>
    </row>
    <row r="479" spans="1:28" ht="55" customHeight="1" x14ac:dyDescent="0.15">
      <c r="A479" s="43" t="s">
        <v>1165</v>
      </c>
      <c r="B479" s="169"/>
      <c r="C479" s="170" t="s">
        <v>12</v>
      </c>
      <c r="D479" s="83" t="s">
        <v>50</v>
      </c>
      <c r="E479" s="83" t="s">
        <v>1092</v>
      </c>
      <c r="F479" s="83" t="s">
        <v>1044</v>
      </c>
      <c r="G479" s="83" t="s">
        <v>164</v>
      </c>
      <c r="H479" s="171">
        <f>INVENTARIO[[#This Row],[Precio Final]]</f>
        <v>22</v>
      </c>
      <c r="I479" s="192">
        <f t="shared" si="44"/>
        <v>21.456818181818178</v>
      </c>
      <c r="J479" s="83">
        <v>1</v>
      </c>
      <c r="K479" s="112">
        <f>SUMIFS(VENTAS[Cantidad],VENTAS[Código del producto Vendido],INVENTARIO[[#This Row],[Code]])</f>
        <v>1</v>
      </c>
      <c r="L479" s="121">
        <f>INVENTARIO[[#This Row],[Entradas]]-INVENTARIO[[#This Row],[Salidas]]</f>
        <v>0</v>
      </c>
      <c r="M479" s="171">
        <f>INVENTARIO[[#This Row],[Precio Final]]*10%</f>
        <v>2.2000000000000002</v>
      </c>
      <c r="N479" s="43">
        <v>162</v>
      </c>
      <c r="O479" s="43">
        <v>17.600000000000001</v>
      </c>
      <c r="P479" s="43">
        <v>9.2045454545454533</v>
      </c>
      <c r="Q479" s="112">
        <v>300</v>
      </c>
      <c r="R479" s="43">
        <v>17</v>
      </c>
      <c r="S479" s="176">
        <f t="shared" si="45"/>
        <v>5.0999999999999996</v>
      </c>
      <c r="T479" s="168">
        <f>INVENTARIO[[#This Row],[Costo Unitario (USD)]]+INVENTARIO[[#This Row],[Costo Envío (USD)]]</f>
        <v>14.304545454545453</v>
      </c>
      <c r="U479" s="168">
        <f>INVENTARIO[[#This Row],[Costo total]]*1.5</f>
        <v>21.456818181818178</v>
      </c>
      <c r="V479" s="43">
        <v>22</v>
      </c>
      <c r="W479" s="43">
        <f>INVENTARIO[[#This Row],[Precio Final]]-INVENTARIO[[#This Row],[Costo total]]</f>
        <v>7.6954545454545471</v>
      </c>
      <c r="X479" s="172">
        <f>INVENTARIO[[#This Row],[Ganancia Unitaria]]*INVENTARIO[[#This Row],[Salidas]]</f>
        <v>7.6954545454545471</v>
      </c>
      <c r="Y479" s="43" t="s">
        <v>1096</v>
      </c>
      <c r="Z479" s="43"/>
      <c r="AA479" s="43">
        <f>INVENTARIO[[#This Row],[Costo total]]*INVENTARIO[[#This Row],[Entradas]]</f>
        <v>14.304545454545453</v>
      </c>
      <c r="AB479" s="172">
        <f>INVENTARIO[[#This Row],[Stock Actual]]*INVENTARIO[[#This Row],[Costo total]]</f>
        <v>0</v>
      </c>
    </row>
    <row r="480" spans="1:28" ht="55" customHeight="1" x14ac:dyDescent="0.15">
      <c r="A480" s="42" t="s">
        <v>1687</v>
      </c>
      <c r="B480" s="173"/>
      <c r="C480" s="174" t="s">
        <v>12</v>
      </c>
      <c r="D480" s="78" t="s">
        <v>2819</v>
      </c>
      <c r="E480" s="78" t="s">
        <v>3027</v>
      </c>
      <c r="F480" s="78" t="s">
        <v>3029</v>
      </c>
      <c r="G480" s="78" t="s">
        <v>164</v>
      </c>
      <c r="H480" s="171">
        <f>INVENTARIO[[#This Row],[Precio Final]]</f>
        <v>14</v>
      </c>
      <c r="I480" s="193">
        <f t="shared" si="44"/>
        <v>13.919999999999998</v>
      </c>
      <c r="J480" s="78">
        <v>2</v>
      </c>
      <c r="K480" s="112">
        <f>SUMIFS(VENTAS[Cantidad],VENTAS[Código del producto Vendido],INVENTARIO[[#This Row],[Code]])</f>
        <v>1</v>
      </c>
      <c r="L480" s="120">
        <f>INVENTARIO[[#This Row],[Entradas]]-INVENTARIO[[#This Row],[Salidas]]</f>
        <v>1</v>
      </c>
      <c r="M480" s="171">
        <f>INVENTARIO[[#This Row],[Precio Final]]*10%</f>
        <v>1.4000000000000001</v>
      </c>
      <c r="N480" s="42">
        <v>99</v>
      </c>
      <c r="O480" s="42">
        <v>17.600000000000001</v>
      </c>
      <c r="P480" s="42">
        <v>5.6249999999999991</v>
      </c>
      <c r="Q480" s="110">
        <v>215</v>
      </c>
      <c r="R480" s="42">
        <v>17</v>
      </c>
      <c r="S480" s="177">
        <f t="shared" si="45"/>
        <v>3.6549999999999998</v>
      </c>
      <c r="T480" s="42">
        <f>INVENTARIO[[#This Row],[Costo Unitario (USD)]]+INVENTARIO[[#This Row],[Costo Envío (USD)]]</f>
        <v>9.2799999999999994</v>
      </c>
      <c r="U480" s="42">
        <f>INVENTARIO[[#This Row],[Costo total]]*1.5</f>
        <v>13.919999999999998</v>
      </c>
      <c r="V480" s="42">
        <v>14</v>
      </c>
      <c r="W480" s="42">
        <f>INVENTARIO[[#This Row],[Precio Final]]-INVENTARIO[[#This Row],[Costo total]]</f>
        <v>4.7200000000000006</v>
      </c>
      <c r="X480" s="175">
        <f>INVENTARIO[[#This Row],[Ganancia Unitaria]]*INVENTARIO[[#This Row],[Salidas]]</f>
        <v>4.7200000000000006</v>
      </c>
      <c r="Y480" s="42" t="s">
        <v>1096</v>
      </c>
      <c r="Z480" s="20"/>
      <c r="AA480" s="20">
        <f>INVENTARIO[[#This Row],[Costo total]]*INVENTARIO[[#This Row],[Entradas]]</f>
        <v>18.559999999999999</v>
      </c>
      <c r="AB480" s="172">
        <f>INVENTARIO[[#This Row],[Stock Actual]]*INVENTARIO[[#This Row],[Costo total]]</f>
        <v>9.2799999999999994</v>
      </c>
    </row>
    <row r="481" spans="1:28" ht="55" customHeight="1" x14ac:dyDescent="0.15">
      <c r="A481" s="43" t="s">
        <v>1688</v>
      </c>
      <c r="B481" s="169"/>
      <c r="C481" s="170" t="s">
        <v>12</v>
      </c>
      <c r="D481" s="78" t="s">
        <v>2819</v>
      </c>
      <c r="E481" s="83" t="s">
        <v>3027</v>
      </c>
      <c r="F481" s="83" t="s">
        <v>3028</v>
      </c>
      <c r="G481" s="83" t="s">
        <v>164</v>
      </c>
      <c r="H481" s="171">
        <f>INVENTARIO[[#This Row],[Precio Final]]</f>
        <v>14</v>
      </c>
      <c r="I481" s="192">
        <f t="shared" si="44"/>
        <v>13.919999999999998</v>
      </c>
      <c r="J481" s="83">
        <v>2</v>
      </c>
      <c r="K481" s="112">
        <f>SUMIFS(VENTAS[Cantidad],VENTAS[Código del producto Vendido],INVENTARIO[[#This Row],[Code]])</f>
        <v>1</v>
      </c>
      <c r="L481" s="121">
        <f>INVENTARIO[[#This Row],[Entradas]]-INVENTARIO[[#This Row],[Salidas]]</f>
        <v>1</v>
      </c>
      <c r="M481" s="171">
        <f>INVENTARIO[[#This Row],[Precio Final]]*10%</f>
        <v>1.4000000000000001</v>
      </c>
      <c r="N481" s="43">
        <v>99</v>
      </c>
      <c r="O481" s="43">
        <v>17.600000000000001</v>
      </c>
      <c r="P481" s="43">
        <v>5.6249999999999991</v>
      </c>
      <c r="Q481" s="112">
        <v>215</v>
      </c>
      <c r="R481" s="43">
        <v>17</v>
      </c>
      <c r="S481" s="176">
        <f t="shared" si="45"/>
        <v>3.6549999999999998</v>
      </c>
      <c r="T481" s="168">
        <f>INVENTARIO[[#This Row],[Costo Unitario (USD)]]+INVENTARIO[[#This Row],[Costo Envío (USD)]]</f>
        <v>9.2799999999999994</v>
      </c>
      <c r="U481" s="168">
        <f>INVENTARIO[[#This Row],[Costo total]]*1.5</f>
        <v>13.919999999999998</v>
      </c>
      <c r="V481" s="43">
        <v>14</v>
      </c>
      <c r="W481" s="43">
        <f>INVENTARIO[[#This Row],[Precio Final]]-INVENTARIO[[#This Row],[Costo total]]</f>
        <v>4.7200000000000006</v>
      </c>
      <c r="X481" s="172">
        <f>INVENTARIO[[#This Row],[Ganancia Unitaria]]*INVENTARIO[[#This Row],[Salidas]]</f>
        <v>4.7200000000000006</v>
      </c>
      <c r="Y481" s="43" t="s">
        <v>1096</v>
      </c>
      <c r="Z481" s="43"/>
      <c r="AA481" s="43">
        <f>INVENTARIO[[#This Row],[Costo total]]*INVENTARIO[[#This Row],[Entradas]]</f>
        <v>18.559999999999999</v>
      </c>
      <c r="AB481" s="172">
        <f>INVENTARIO[[#This Row],[Stock Actual]]*INVENTARIO[[#This Row],[Costo total]]</f>
        <v>9.2799999999999994</v>
      </c>
    </row>
    <row r="482" spans="1:28" ht="55" customHeight="1" x14ac:dyDescent="0.15">
      <c r="A482" s="42" t="s">
        <v>1689</v>
      </c>
      <c r="B482" s="173"/>
      <c r="C482" s="174" t="s">
        <v>12</v>
      </c>
      <c r="D482" s="78" t="s">
        <v>2819</v>
      </c>
      <c r="E482" s="78" t="s">
        <v>2494</v>
      </c>
      <c r="F482" s="78" t="s">
        <v>698</v>
      </c>
      <c r="G482" s="78" t="s">
        <v>164</v>
      </c>
      <c r="H482" s="171">
        <f>INVENTARIO[[#This Row],[Precio Final]]</f>
        <v>14</v>
      </c>
      <c r="I482" s="193">
        <f t="shared" si="44"/>
        <v>13.919999999999998</v>
      </c>
      <c r="J482" s="78">
        <v>1</v>
      </c>
      <c r="K482" s="112">
        <f>SUMIFS(VENTAS[Cantidad],VENTAS[Código del producto Vendido],INVENTARIO[[#This Row],[Code]])</f>
        <v>1</v>
      </c>
      <c r="L482" s="120">
        <f>INVENTARIO[[#This Row],[Entradas]]-INVENTARIO[[#This Row],[Salidas]]</f>
        <v>0</v>
      </c>
      <c r="M482" s="171">
        <f>INVENTARIO[[#This Row],[Precio Final]]*10%</f>
        <v>1.4000000000000001</v>
      </c>
      <c r="N482" s="42">
        <v>99</v>
      </c>
      <c r="O482" s="42">
        <v>17.600000000000001</v>
      </c>
      <c r="P482" s="42">
        <v>5.6249999999999991</v>
      </c>
      <c r="Q482" s="110">
        <v>215</v>
      </c>
      <c r="R482" s="42">
        <v>17</v>
      </c>
      <c r="S482" s="177">
        <f t="shared" si="45"/>
        <v>3.6549999999999998</v>
      </c>
      <c r="T482" s="42">
        <f>INVENTARIO[[#This Row],[Costo Unitario (USD)]]+INVENTARIO[[#This Row],[Costo Envío (USD)]]</f>
        <v>9.2799999999999994</v>
      </c>
      <c r="U482" s="42">
        <f>INVENTARIO[[#This Row],[Costo total]]*1.5</f>
        <v>13.919999999999998</v>
      </c>
      <c r="V482" s="42">
        <v>14</v>
      </c>
      <c r="W482" s="42">
        <f>INVENTARIO[[#This Row],[Precio Final]]-INVENTARIO[[#This Row],[Costo total]]</f>
        <v>4.7200000000000006</v>
      </c>
      <c r="X482" s="175">
        <f>INVENTARIO[[#This Row],[Ganancia Unitaria]]*INVENTARIO[[#This Row],[Salidas]]</f>
        <v>4.7200000000000006</v>
      </c>
      <c r="Y482" s="42" t="s">
        <v>1096</v>
      </c>
      <c r="Z482" s="20"/>
      <c r="AA482" s="20">
        <f>INVENTARIO[[#This Row],[Costo total]]*INVENTARIO[[#This Row],[Entradas]]</f>
        <v>9.2799999999999994</v>
      </c>
      <c r="AB482" s="172">
        <f>INVENTARIO[[#This Row],[Stock Actual]]*INVENTARIO[[#This Row],[Costo total]]</f>
        <v>0</v>
      </c>
    </row>
    <row r="483" spans="1:28" ht="55" customHeight="1" x14ac:dyDescent="0.15">
      <c r="A483" s="43" t="s">
        <v>1690</v>
      </c>
      <c r="B483" s="169"/>
      <c r="C483" s="170" t="s">
        <v>12</v>
      </c>
      <c r="D483" s="83" t="s">
        <v>50</v>
      </c>
      <c r="E483" s="83" t="s">
        <v>2495</v>
      </c>
      <c r="F483" s="83" t="s">
        <v>2362</v>
      </c>
      <c r="G483" s="83" t="s">
        <v>164</v>
      </c>
      <c r="H483" s="171">
        <f>INVENTARIO[[#This Row],[Precio Final]]</f>
        <v>25</v>
      </c>
      <c r="I483" s="192">
        <f t="shared" si="44"/>
        <v>22.990909090909089</v>
      </c>
      <c r="J483" s="83">
        <v>2</v>
      </c>
      <c r="K483" s="112">
        <f>SUMIFS(VENTAS[Cantidad],VENTAS[Código del producto Vendido],INVENTARIO[[#This Row],[Code]])</f>
        <v>1</v>
      </c>
      <c r="L483" s="121">
        <f>INVENTARIO[[#This Row],[Entradas]]-INVENTARIO[[#This Row],[Salidas]]</f>
        <v>1</v>
      </c>
      <c r="M483" s="171">
        <f>INVENTARIO[[#This Row],[Precio Final]]*10%</f>
        <v>2.5</v>
      </c>
      <c r="N483" s="43">
        <v>180</v>
      </c>
      <c r="O483" s="43">
        <v>17.600000000000001</v>
      </c>
      <c r="P483" s="43">
        <v>10.227272727272727</v>
      </c>
      <c r="Q483" s="112">
        <v>300</v>
      </c>
      <c r="R483" s="43">
        <v>17</v>
      </c>
      <c r="S483" s="176">
        <f t="shared" si="45"/>
        <v>5.0999999999999996</v>
      </c>
      <c r="T483" s="168">
        <f>INVENTARIO[[#This Row],[Costo Unitario (USD)]]+INVENTARIO[[#This Row],[Costo Envío (USD)]]</f>
        <v>15.327272727272726</v>
      </c>
      <c r="U483" s="168">
        <f>INVENTARIO[[#This Row],[Costo total]]*1.5</f>
        <v>22.990909090909089</v>
      </c>
      <c r="V483" s="43">
        <v>25</v>
      </c>
      <c r="W483" s="43">
        <f>INVENTARIO[[#This Row],[Precio Final]]-INVENTARIO[[#This Row],[Costo total]]</f>
        <v>9.6727272727272737</v>
      </c>
      <c r="X483" s="172">
        <f>INVENTARIO[[#This Row],[Ganancia Unitaria]]*INVENTARIO[[#This Row],[Salidas]]</f>
        <v>9.6727272727272737</v>
      </c>
      <c r="Y483" s="43" t="s">
        <v>1096</v>
      </c>
      <c r="Z483" s="43"/>
      <c r="AA483" s="43">
        <f>INVENTARIO[[#This Row],[Costo total]]*INVENTARIO[[#This Row],[Entradas]]</f>
        <v>30.654545454545453</v>
      </c>
      <c r="AB483" s="172">
        <f>INVENTARIO[[#This Row],[Stock Actual]]*INVENTARIO[[#This Row],[Costo total]]</f>
        <v>15.327272727272726</v>
      </c>
    </row>
    <row r="484" spans="1:28" ht="55" customHeight="1" x14ac:dyDescent="0.15">
      <c r="A484" s="42" t="s">
        <v>1691</v>
      </c>
      <c r="B484" s="173"/>
      <c r="C484" s="174" t="s">
        <v>12</v>
      </c>
      <c r="D484" s="78" t="s">
        <v>50</v>
      </c>
      <c r="E484" s="78" t="s">
        <v>2495</v>
      </c>
      <c r="F484" s="78" t="s">
        <v>2389</v>
      </c>
      <c r="G484" s="78" t="s">
        <v>164</v>
      </c>
      <c r="H484" s="171">
        <f>INVENTARIO[[#This Row],[Precio Final]]</f>
        <v>25</v>
      </c>
      <c r="I484" s="193">
        <f t="shared" si="44"/>
        <v>22.990909090909089</v>
      </c>
      <c r="J484" s="78">
        <v>2</v>
      </c>
      <c r="K484" s="112">
        <f>SUMIFS(VENTAS[Cantidad],VENTAS[Código del producto Vendido],INVENTARIO[[#This Row],[Code]])</f>
        <v>1</v>
      </c>
      <c r="L484" s="120">
        <f>INVENTARIO[[#This Row],[Entradas]]-INVENTARIO[[#This Row],[Salidas]]</f>
        <v>1</v>
      </c>
      <c r="M484" s="171">
        <f>INVENTARIO[[#This Row],[Precio Final]]*10%</f>
        <v>2.5</v>
      </c>
      <c r="N484" s="42">
        <v>180</v>
      </c>
      <c r="O484" s="42">
        <v>17.600000000000001</v>
      </c>
      <c r="P484" s="42">
        <v>10.227272727272727</v>
      </c>
      <c r="Q484" s="110">
        <v>300</v>
      </c>
      <c r="R484" s="42">
        <v>17</v>
      </c>
      <c r="S484" s="177">
        <f t="shared" si="45"/>
        <v>5.0999999999999996</v>
      </c>
      <c r="T484" s="42">
        <f>INVENTARIO[[#This Row],[Costo Unitario (USD)]]+INVENTARIO[[#This Row],[Costo Envío (USD)]]</f>
        <v>15.327272727272726</v>
      </c>
      <c r="U484" s="42">
        <f>INVENTARIO[[#This Row],[Costo total]]*1.5</f>
        <v>22.990909090909089</v>
      </c>
      <c r="V484" s="42">
        <v>25</v>
      </c>
      <c r="W484" s="42">
        <f>INVENTARIO[[#This Row],[Precio Final]]-INVENTARIO[[#This Row],[Costo total]]</f>
        <v>9.6727272727272737</v>
      </c>
      <c r="X484" s="175">
        <f>INVENTARIO[[#This Row],[Ganancia Unitaria]]*INVENTARIO[[#This Row],[Salidas]]</f>
        <v>9.6727272727272737</v>
      </c>
      <c r="Y484" s="42" t="s">
        <v>1096</v>
      </c>
      <c r="Z484" s="20"/>
      <c r="AA484" s="20">
        <f>INVENTARIO[[#This Row],[Costo total]]*INVENTARIO[[#This Row],[Entradas]]</f>
        <v>30.654545454545453</v>
      </c>
      <c r="AB484" s="172">
        <f>INVENTARIO[[#This Row],[Stock Actual]]*INVENTARIO[[#This Row],[Costo total]]</f>
        <v>15.327272727272726</v>
      </c>
    </row>
    <row r="485" spans="1:28" ht="55" customHeight="1" x14ac:dyDescent="0.15">
      <c r="A485" s="43" t="s">
        <v>1692</v>
      </c>
      <c r="B485" s="169"/>
      <c r="C485" s="170" t="s">
        <v>12</v>
      </c>
      <c r="D485" s="83" t="s">
        <v>415</v>
      </c>
      <c r="E485" s="83" t="s">
        <v>998</v>
      </c>
      <c r="F485" s="83" t="s">
        <v>697</v>
      </c>
      <c r="G485" s="83" t="s">
        <v>164</v>
      </c>
      <c r="H485" s="171">
        <f>INVENTARIO[[#This Row],[Precio Final]]</f>
        <v>25</v>
      </c>
      <c r="I485" s="192">
        <f t="shared" si="44"/>
        <v>21.968181818181819</v>
      </c>
      <c r="J485" s="83">
        <v>2</v>
      </c>
      <c r="K485" s="112">
        <f>SUMIFS(VENTAS[Cantidad],VENTAS[Código del producto Vendido],INVENTARIO[[#This Row],[Code]])</f>
        <v>2</v>
      </c>
      <c r="L485" s="121">
        <f>INVENTARIO[[#This Row],[Entradas]]-INVENTARIO[[#This Row],[Salidas]]</f>
        <v>0</v>
      </c>
      <c r="M485" s="171">
        <f>INVENTARIO[[#This Row],[Precio Final]]*10%</f>
        <v>2.5</v>
      </c>
      <c r="N485" s="43">
        <v>168</v>
      </c>
      <c r="O485" s="43">
        <v>17.600000000000001</v>
      </c>
      <c r="P485" s="43">
        <v>9.545454545454545</v>
      </c>
      <c r="Q485" s="112">
        <v>300</v>
      </c>
      <c r="R485" s="43">
        <v>17</v>
      </c>
      <c r="S485" s="176">
        <f t="shared" si="45"/>
        <v>5.0999999999999996</v>
      </c>
      <c r="T485" s="168">
        <f>INVENTARIO[[#This Row],[Costo Unitario (USD)]]+INVENTARIO[[#This Row],[Costo Envío (USD)]]</f>
        <v>14.645454545454545</v>
      </c>
      <c r="U485" s="168">
        <f>INVENTARIO[[#This Row],[Costo total]]*1.5</f>
        <v>21.968181818181819</v>
      </c>
      <c r="V485" s="43">
        <v>25</v>
      </c>
      <c r="W485" s="43">
        <f>INVENTARIO[[#This Row],[Precio Final]]-INVENTARIO[[#This Row],[Costo total]]</f>
        <v>10.354545454545455</v>
      </c>
      <c r="X485" s="172">
        <f>INVENTARIO[[#This Row],[Ganancia Unitaria]]*INVENTARIO[[#This Row],[Salidas]]</f>
        <v>20.709090909090911</v>
      </c>
      <c r="Y485" s="43" t="s">
        <v>1096</v>
      </c>
      <c r="Z485" s="43"/>
      <c r="AA485" s="43">
        <f>INVENTARIO[[#This Row],[Costo total]]*INVENTARIO[[#This Row],[Entradas]]</f>
        <v>29.290909090909089</v>
      </c>
      <c r="AB485" s="172">
        <f>INVENTARIO[[#This Row],[Stock Actual]]*INVENTARIO[[#This Row],[Costo total]]</f>
        <v>0</v>
      </c>
    </row>
    <row r="486" spans="1:28" ht="55" customHeight="1" x14ac:dyDescent="0.15">
      <c r="A486" s="42" t="s">
        <v>1693</v>
      </c>
      <c r="B486" s="173"/>
      <c r="C486" s="174" t="s">
        <v>12</v>
      </c>
      <c r="D486" s="78" t="s">
        <v>2661</v>
      </c>
      <c r="E486" s="78" t="s">
        <v>1102</v>
      </c>
      <c r="F486" s="78" t="s">
        <v>693</v>
      </c>
      <c r="G486" s="78" t="s">
        <v>164</v>
      </c>
      <c r="H486" s="171">
        <f>INVENTARIO[[#This Row],[Precio Final]]</f>
        <v>35</v>
      </c>
      <c r="I486" s="193">
        <f t="shared" si="44"/>
        <v>37.094318181818181</v>
      </c>
      <c r="J486" s="78">
        <v>1</v>
      </c>
      <c r="K486" s="112">
        <f>SUMIFS(VENTAS[Cantidad],VENTAS[Código del producto Vendido],INVENTARIO[[#This Row],[Code]])</f>
        <v>0</v>
      </c>
      <c r="L486" s="120">
        <f>INVENTARIO[[#This Row],[Entradas]]-INVENTARIO[[#This Row],[Salidas]]</f>
        <v>1</v>
      </c>
      <c r="M486" s="171">
        <f>INVENTARIO[[#This Row],[Precio Final]]*10%</f>
        <v>3.5</v>
      </c>
      <c r="N486" s="42">
        <v>272</v>
      </c>
      <c r="O486" s="42">
        <v>17.600000000000001</v>
      </c>
      <c r="P486" s="42">
        <v>15.454545454545453</v>
      </c>
      <c r="Q486" s="110">
        <v>530</v>
      </c>
      <c r="R486" s="42">
        <v>17.5</v>
      </c>
      <c r="S486" s="177">
        <f t="shared" si="45"/>
        <v>9.2750000000000004</v>
      </c>
      <c r="T486" s="42">
        <f>INVENTARIO[[#This Row],[Costo Unitario (USD)]]+INVENTARIO[[#This Row],[Costo Envío (USD)]]</f>
        <v>24.729545454545452</v>
      </c>
      <c r="U486" s="42">
        <f>INVENTARIO[[#This Row],[Costo total]]*1.5</f>
        <v>37.094318181818181</v>
      </c>
      <c r="V486" s="42">
        <v>35</v>
      </c>
      <c r="W486" s="42">
        <f>INVENTARIO[[#This Row],[Precio Final]]-INVENTARIO[[#This Row],[Costo total]]</f>
        <v>10.270454545454548</v>
      </c>
      <c r="X486" s="175">
        <f>INVENTARIO[[#This Row],[Ganancia Unitaria]]*INVENTARIO[[#This Row],[Salidas]]</f>
        <v>0</v>
      </c>
      <c r="Y486" s="42" t="s">
        <v>1303</v>
      </c>
      <c r="Z486" s="20"/>
      <c r="AA486" s="20">
        <f>INVENTARIO[[#This Row],[Costo total]]*INVENTARIO[[#This Row],[Entradas]]</f>
        <v>24.729545454545452</v>
      </c>
      <c r="AB486" s="172">
        <f>INVENTARIO[[#This Row],[Stock Actual]]*INVENTARIO[[#This Row],[Costo total]]</f>
        <v>24.729545454545452</v>
      </c>
    </row>
    <row r="487" spans="1:28" ht="55" customHeight="1" x14ac:dyDescent="0.15">
      <c r="A487" s="43" t="s">
        <v>1694</v>
      </c>
      <c r="B487" s="169"/>
      <c r="C487" s="170" t="s">
        <v>12</v>
      </c>
      <c r="D487" s="83" t="s">
        <v>2661</v>
      </c>
      <c r="E487" s="83" t="s">
        <v>1102</v>
      </c>
      <c r="F487" s="83" t="s">
        <v>698</v>
      </c>
      <c r="G487" s="83" t="s">
        <v>164</v>
      </c>
      <c r="H487" s="171">
        <f>INVENTARIO[[#This Row],[Precio Final]]</f>
        <v>35</v>
      </c>
      <c r="I487" s="192">
        <f t="shared" si="44"/>
        <v>36.30681818181818</v>
      </c>
      <c r="J487" s="83">
        <v>1</v>
      </c>
      <c r="K487" s="112">
        <f>SUMIFS(VENTAS[Cantidad],VENTAS[Código del producto Vendido],INVENTARIO[[#This Row],[Code]])</f>
        <v>1</v>
      </c>
      <c r="L487" s="121">
        <f>INVENTARIO[[#This Row],[Entradas]]-INVENTARIO[[#This Row],[Salidas]]</f>
        <v>0</v>
      </c>
      <c r="M487" s="171">
        <f>INVENTARIO[[#This Row],[Precio Final]]*10%</f>
        <v>3.5</v>
      </c>
      <c r="N487" s="43">
        <v>272</v>
      </c>
      <c r="O487" s="43">
        <v>17.600000000000001</v>
      </c>
      <c r="P487" s="43">
        <v>15.454545454545453</v>
      </c>
      <c r="Q487" s="112">
        <v>500</v>
      </c>
      <c r="R487" s="43">
        <v>17.5</v>
      </c>
      <c r="S487" s="176">
        <f t="shared" si="45"/>
        <v>8.75</v>
      </c>
      <c r="T487" s="168">
        <f>INVENTARIO[[#This Row],[Costo Unitario (USD)]]+INVENTARIO[[#This Row],[Costo Envío (USD)]]</f>
        <v>24.204545454545453</v>
      </c>
      <c r="U487" s="168">
        <f>INVENTARIO[[#This Row],[Costo total]]*1.5</f>
        <v>36.30681818181818</v>
      </c>
      <c r="V487" s="43">
        <v>35</v>
      </c>
      <c r="W487" s="43">
        <f>INVENTARIO[[#This Row],[Precio Final]]-INVENTARIO[[#This Row],[Costo total]]</f>
        <v>10.795454545454547</v>
      </c>
      <c r="X487" s="172">
        <f>INVENTARIO[[#This Row],[Ganancia Unitaria]]*INVENTARIO[[#This Row],[Salidas]]</f>
        <v>10.795454545454547</v>
      </c>
      <c r="Y487" s="43" t="s">
        <v>1303</v>
      </c>
      <c r="Z487" s="43"/>
      <c r="AA487" s="43">
        <f>INVENTARIO[[#This Row],[Costo total]]*INVENTARIO[[#This Row],[Entradas]]</f>
        <v>24.204545454545453</v>
      </c>
      <c r="AB487" s="172">
        <f>INVENTARIO[[#This Row],[Stock Actual]]*INVENTARIO[[#This Row],[Costo total]]</f>
        <v>0</v>
      </c>
    </row>
    <row r="488" spans="1:28" ht="55" customHeight="1" x14ac:dyDescent="0.15">
      <c r="A488" s="42" t="s">
        <v>1695</v>
      </c>
      <c r="B488" s="173"/>
      <c r="C488" s="174" t="s">
        <v>12</v>
      </c>
      <c r="D488" s="78" t="s">
        <v>50</v>
      </c>
      <c r="E488" s="78" t="s">
        <v>1102</v>
      </c>
      <c r="F488" s="78" t="s">
        <v>697</v>
      </c>
      <c r="G488" s="78" t="s">
        <v>164</v>
      </c>
      <c r="H488" s="171">
        <f>INVENTARIO[[#This Row],[Precio Final]]</f>
        <v>35</v>
      </c>
      <c r="I488" s="193">
        <f t="shared" si="44"/>
        <v>33.288068181818183</v>
      </c>
      <c r="J488" s="78">
        <v>2</v>
      </c>
      <c r="K488" s="112">
        <f>SUMIFS(VENTAS[Cantidad],VENTAS[Código del producto Vendido],INVENTARIO[[#This Row],[Code]])</f>
        <v>1</v>
      </c>
      <c r="L488" s="120">
        <f>INVENTARIO[[#This Row],[Entradas]]-INVENTARIO[[#This Row],[Salidas]]</f>
        <v>1</v>
      </c>
      <c r="M488" s="171">
        <f>INVENTARIO[[#This Row],[Precio Final]]*10%</f>
        <v>3.5</v>
      </c>
      <c r="N488" s="42">
        <v>272</v>
      </c>
      <c r="O488" s="42">
        <v>17.600000000000001</v>
      </c>
      <c r="P488" s="42">
        <v>15.454545454545453</v>
      </c>
      <c r="Q488" s="110">
        <v>385</v>
      </c>
      <c r="R488" s="42">
        <v>17.5</v>
      </c>
      <c r="S488" s="177">
        <f t="shared" si="45"/>
        <v>6.7374999999999998</v>
      </c>
      <c r="T488" s="42">
        <f>INVENTARIO[[#This Row],[Costo Unitario (USD)]]+INVENTARIO[[#This Row],[Costo Envío (USD)]]</f>
        <v>22.192045454545454</v>
      </c>
      <c r="U488" s="42">
        <f>INVENTARIO[[#This Row],[Costo total]]*1.5</f>
        <v>33.288068181818183</v>
      </c>
      <c r="V488" s="42">
        <v>35</v>
      </c>
      <c r="W488" s="42">
        <f>INVENTARIO[[#This Row],[Precio Final]]-INVENTARIO[[#This Row],[Costo total]]</f>
        <v>12.807954545454546</v>
      </c>
      <c r="X488" s="175">
        <f>INVENTARIO[[#This Row],[Ganancia Unitaria]]*INVENTARIO[[#This Row],[Salidas]]</f>
        <v>12.807954545454546</v>
      </c>
      <c r="Y488" s="42" t="s">
        <v>1096</v>
      </c>
      <c r="Z488" s="20"/>
      <c r="AA488" s="20">
        <f>INVENTARIO[[#This Row],[Costo total]]*INVENTARIO[[#This Row],[Entradas]]</f>
        <v>44.384090909090908</v>
      </c>
      <c r="AB488" s="172">
        <f>INVENTARIO[[#This Row],[Stock Actual]]*INVENTARIO[[#This Row],[Costo total]]</f>
        <v>22.192045454545454</v>
      </c>
    </row>
    <row r="489" spans="1:28" ht="55" customHeight="1" x14ac:dyDescent="0.15">
      <c r="A489" s="43" t="s">
        <v>1696</v>
      </c>
      <c r="B489" s="169"/>
      <c r="C489" s="170" t="s">
        <v>12</v>
      </c>
      <c r="D489" s="83" t="s">
        <v>253</v>
      </c>
      <c r="E489" s="83" t="s">
        <v>1006</v>
      </c>
      <c r="F489" s="83" t="s">
        <v>697</v>
      </c>
      <c r="G489" s="83" t="s">
        <v>164</v>
      </c>
      <c r="H489" s="171">
        <f>INVENTARIO[[#This Row],[Precio Final]]</f>
        <v>12</v>
      </c>
      <c r="I489" s="192">
        <f t="shared" si="44"/>
        <v>11.548295454545453</v>
      </c>
      <c r="J489" s="83">
        <v>2</v>
      </c>
      <c r="K489" s="112">
        <f>SUMIFS(VENTAS[Cantidad],VENTAS[Código del producto Vendido],INVENTARIO[[#This Row],[Code]])</f>
        <v>2</v>
      </c>
      <c r="L489" s="121">
        <f>INVENTARIO[[#This Row],[Entradas]]-INVENTARIO[[#This Row],[Salidas]]</f>
        <v>0</v>
      </c>
      <c r="M489" s="171">
        <f>INVENTARIO[[#This Row],[Precio Final]]*10%</f>
        <v>1.2000000000000002</v>
      </c>
      <c r="N489" s="43">
        <v>97</v>
      </c>
      <c r="O489" s="43">
        <v>17.600000000000001</v>
      </c>
      <c r="P489" s="43">
        <v>5.5113636363636358</v>
      </c>
      <c r="Q489" s="112">
        <v>125</v>
      </c>
      <c r="R489" s="43">
        <v>17.5</v>
      </c>
      <c r="S489" s="176">
        <f t="shared" si="45"/>
        <v>2.1875</v>
      </c>
      <c r="T489" s="168">
        <f>INVENTARIO[[#This Row],[Costo Unitario (USD)]]+INVENTARIO[[#This Row],[Costo Envío (USD)]]</f>
        <v>7.6988636363636358</v>
      </c>
      <c r="U489" s="168">
        <f>INVENTARIO[[#This Row],[Costo total]]*1.5</f>
        <v>11.548295454545453</v>
      </c>
      <c r="V489" s="43">
        <v>12</v>
      </c>
      <c r="W489" s="43">
        <f>INVENTARIO[[#This Row],[Precio Final]]-INVENTARIO[[#This Row],[Costo total]]</f>
        <v>4.3011363636363642</v>
      </c>
      <c r="X489" s="172">
        <f>INVENTARIO[[#This Row],[Ganancia Unitaria]]*INVENTARIO[[#This Row],[Salidas]]</f>
        <v>8.6022727272727284</v>
      </c>
      <c r="Y489" s="43" t="s">
        <v>1303</v>
      </c>
      <c r="Z489" s="43"/>
      <c r="AA489" s="43">
        <f>INVENTARIO[[#This Row],[Costo total]]*INVENTARIO[[#This Row],[Entradas]]</f>
        <v>15.397727272727272</v>
      </c>
      <c r="AB489" s="172">
        <f>INVENTARIO[[#This Row],[Stock Actual]]*INVENTARIO[[#This Row],[Costo total]]</f>
        <v>0</v>
      </c>
    </row>
    <row r="490" spans="1:28" ht="55" customHeight="1" x14ac:dyDescent="0.15">
      <c r="A490" s="42" t="s">
        <v>1171</v>
      </c>
      <c r="B490" s="173"/>
      <c r="C490" s="174" t="s">
        <v>12</v>
      </c>
      <c r="D490" s="78" t="s">
        <v>2819</v>
      </c>
      <c r="E490" s="78" t="s">
        <v>1103</v>
      </c>
      <c r="F490" s="78" t="s">
        <v>692</v>
      </c>
      <c r="G490" s="78" t="s">
        <v>164</v>
      </c>
      <c r="H490" s="171">
        <f>INVENTARIO[[#This Row],[Precio Final]]</f>
        <v>12</v>
      </c>
      <c r="I490" s="193">
        <f t="shared" si="44"/>
        <v>10.735227272727272</v>
      </c>
      <c r="J490" s="78">
        <v>1</v>
      </c>
      <c r="K490" s="112">
        <f>SUMIFS(VENTAS[Cantidad],VENTAS[Código del producto Vendido],INVENTARIO[[#This Row],[Code]])</f>
        <v>1</v>
      </c>
      <c r="L490" s="120">
        <f>INVENTARIO[[#This Row],[Entradas]]-INVENTARIO[[#This Row],[Salidas]]</f>
        <v>0</v>
      </c>
      <c r="M490" s="171">
        <f>INVENTARIO[[#This Row],[Precio Final]]*10%</f>
        <v>1.2000000000000002</v>
      </c>
      <c r="N490" s="42">
        <v>89</v>
      </c>
      <c r="O490" s="42">
        <v>17.600000000000001</v>
      </c>
      <c r="P490" s="42">
        <v>5.0568181818181817</v>
      </c>
      <c r="Q490" s="110">
        <v>120</v>
      </c>
      <c r="R490" s="42">
        <v>17.5</v>
      </c>
      <c r="S490" s="177">
        <f t="shared" si="45"/>
        <v>2.1</v>
      </c>
      <c r="T490" s="42">
        <f>INVENTARIO[[#This Row],[Costo Unitario (USD)]]+INVENTARIO[[#This Row],[Costo Envío (USD)]]</f>
        <v>7.1568181818181813</v>
      </c>
      <c r="U490" s="42">
        <f>INVENTARIO[[#This Row],[Costo total]]*1.5</f>
        <v>10.735227272727272</v>
      </c>
      <c r="V490" s="42">
        <v>12</v>
      </c>
      <c r="W490" s="42">
        <f>INVENTARIO[[#This Row],[Precio Final]]-INVENTARIO[[#This Row],[Costo total]]</f>
        <v>4.8431818181818187</v>
      </c>
      <c r="X490" s="175">
        <f>INVENTARIO[[#This Row],[Ganancia Unitaria]]*INVENTARIO[[#This Row],[Salidas]]</f>
        <v>4.8431818181818187</v>
      </c>
      <c r="Y490" s="42" t="s">
        <v>1096</v>
      </c>
      <c r="Z490" s="20"/>
      <c r="AA490" s="20">
        <f>INVENTARIO[[#This Row],[Costo total]]*INVENTARIO[[#This Row],[Entradas]]</f>
        <v>7.1568181818181813</v>
      </c>
      <c r="AB490" s="172">
        <f>INVENTARIO[[#This Row],[Stock Actual]]*INVENTARIO[[#This Row],[Costo total]]</f>
        <v>0</v>
      </c>
    </row>
    <row r="491" spans="1:28" ht="55" customHeight="1" x14ac:dyDescent="0.15">
      <c r="A491" s="43" t="s">
        <v>1697</v>
      </c>
      <c r="B491" s="169"/>
      <c r="C491" s="170" t="s">
        <v>12</v>
      </c>
      <c r="D491" s="78" t="s">
        <v>2819</v>
      </c>
      <c r="E491" s="83" t="s">
        <v>1103</v>
      </c>
      <c r="F491" s="83" t="s">
        <v>695</v>
      </c>
      <c r="G491" s="83" t="s">
        <v>164</v>
      </c>
      <c r="H491" s="171">
        <f>INVENTARIO[[#This Row],[Precio Final]]</f>
        <v>12</v>
      </c>
      <c r="I491" s="192">
        <f t="shared" si="44"/>
        <v>10.735227272727272</v>
      </c>
      <c r="J491" s="83">
        <v>2</v>
      </c>
      <c r="K491" s="112">
        <f>SUMIFS(VENTAS[Cantidad],VENTAS[Código del producto Vendido],INVENTARIO[[#This Row],[Code]])</f>
        <v>2</v>
      </c>
      <c r="L491" s="121">
        <f>INVENTARIO[[#This Row],[Entradas]]-INVENTARIO[[#This Row],[Salidas]]</f>
        <v>0</v>
      </c>
      <c r="M491" s="171">
        <f>INVENTARIO[[#This Row],[Precio Final]]*10%</f>
        <v>1.2000000000000002</v>
      </c>
      <c r="N491" s="43">
        <v>89</v>
      </c>
      <c r="O491" s="43">
        <v>17.600000000000001</v>
      </c>
      <c r="P491" s="43">
        <v>5.0568181818181817</v>
      </c>
      <c r="Q491" s="112">
        <v>120</v>
      </c>
      <c r="R491" s="43">
        <v>17.5</v>
      </c>
      <c r="S491" s="176">
        <f t="shared" si="45"/>
        <v>2.1</v>
      </c>
      <c r="T491" s="168">
        <f>INVENTARIO[[#This Row],[Costo Unitario (USD)]]+INVENTARIO[[#This Row],[Costo Envío (USD)]]</f>
        <v>7.1568181818181813</v>
      </c>
      <c r="U491" s="168">
        <f>INVENTARIO[[#This Row],[Costo total]]*1.5</f>
        <v>10.735227272727272</v>
      </c>
      <c r="V491" s="43">
        <v>12</v>
      </c>
      <c r="W491" s="43">
        <f>INVENTARIO[[#This Row],[Precio Final]]-INVENTARIO[[#This Row],[Costo total]]</f>
        <v>4.8431818181818187</v>
      </c>
      <c r="X491" s="172">
        <f>INVENTARIO[[#This Row],[Ganancia Unitaria]]*INVENTARIO[[#This Row],[Salidas]]</f>
        <v>9.6863636363636374</v>
      </c>
      <c r="Y491" s="43" t="s">
        <v>1303</v>
      </c>
      <c r="Z491" s="43"/>
      <c r="AA491" s="43">
        <f>INVENTARIO[[#This Row],[Costo total]]*INVENTARIO[[#This Row],[Entradas]]</f>
        <v>14.313636363636363</v>
      </c>
      <c r="AB491" s="172">
        <f>INVENTARIO[[#This Row],[Stock Actual]]*INVENTARIO[[#This Row],[Costo total]]</f>
        <v>0</v>
      </c>
    </row>
    <row r="492" spans="1:28" ht="55" customHeight="1" x14ac:dyDescent="0.15">
      <c r="A492" s="42" t="s">
        <v>1698</v>
      </c>
      <c r="B492" s="173"/>
      <c r="C492" s="174" t="s">
        <v>12</v>
      </c>
      <c r="D492" s="78" t="s">
        <v>2819</v>
      </c>
      <c r="E492" s="78" t="s">
        <v>1103</v>
      </c>
      <c r="F492" s="78" t="s">
        <v>697</v>
      </c>
      <c r="G492" s="78" t="s">
        <v>164</v>
      </c>
      <c r="H492" s="171">
        <f>INVENTARIO[[#This Row],[Precio Final]]</f>
        <v>12</v>
      </c>
      <c r="I492" s="193">
        <f t="shared" ref="I492:I509" si="46">U492</f>
        <v>10.735227272727272</v>
      </c>
      <c r="J492" s="78">
        <v>1</v>
      </c>
      <c r="K492" s="112">
        <f>SUMIFS(VENTAS[Cantidad],VENTAS[Código del producto Vendido],INVENTARIO[[#This Row],[Code]])</f>
        <v>1</v>
      </c>
      <c r="L492" s="120">
        <f>INVENTARIO[[#This Row],[Entradas]]-INVENTARIO[[#This Row],[Salidas]]</f>
        <v>0</v>
      </c>
      <c r="M492" s="171">
        <f>INVENTARIO[[#This Row],[Precio Final]]*10%</f>
        <v>1.2000000000000002</v>
      </c>
      <c r="N492" s="42">
        <v>89</v>
      </c>
      <c r="O492" s="42">
        <v>17.600000000000001</v>
      </c>
      <c r="P492" s="42">
        <v>5.0568181818181817</v>
      </c>
      <c r="Q492" s="110">
        <v>120</v>
      </c>
      <c r="R492" s="42">
        <v>17.5</v>
      </c>
      <c r="S492" s="177">
        <f t="shared" ref="S492:S509" si="47">Q492*R492/1000</f>
        <v>2.1</v>
      </c>
      <c r="T492" s="42">
        <f>INVENTARIO[[#This Row],[Costo Unitario (USD)]]+INVENTARIO[[#This Row],[Costo Envío (USD)]]</f>
        <v>7.1568181818181813</v>
      </c>
      <c r="U492" s="42">
        <f>INVENTARIO[[#This Row],[Costo total]]*1.5</f>
        <v>10.735227272727272</v>
      </c>
      <c r="V492" s="42">
        <v>12</v>
      </c>
      <c r="W492" s="42">
        <f>INVENTARIO[[#This Row],[Precio Final]]-INVENTARIO[[#This Row],[Costo total]]</f>
        <v>4.8431818181818187</v>
      </c>
      <c r="X492" s="175">
        <f>INVENTARIO[[#This Row],[Ganancia Unitaria]]*INVENTARIO[[#This Row],[Salidas]]</f>
        <v>4.8431818181818187</v>
      </c>
      <c r="Y492" s="42" t="s">
        <v>1303</v>
      </c>
      <c r="Z492" s="20"/>
      <c r="AA492" s="20">
        <f>INVENTARIO[[#This Row],[Costo total]]*INVENTARIO[[#This Row],[Entradas]]</f>
        <v>7.1568181818181813</v>
      </c>
      <c r="AB492" s="172">
        <f>INVENTARIO[[#This Row],[Stock Actual]]*INVENTARIO[[#This Row],[Costo total]]</f>
        <v>0</v>
      </c>
    </row>
    <row r="493" spans="1:28" ht="55" customHeight="1" x14ac:dyDescent="0.15">
      <c r="A493" s="43" t="s">
        <v>1699</v>
      </c>
      <c r="B493" s="169"/>
      <c r="C493" s="170" t="s">
        <v>12</v>
      </c>
      <c r="D493" s="83" t="s">
        <v>2327</v>
      </c>
      <c r="E493" s="83" t="s">
        <v>2496</v>
      </c>
      <c r="F493" s="83" t="s">
        <v>692</v>
      </c>
      <c r="G493" s="83" t="s">
        <v>164</v>
      </c>
      <c r="H493" s="171">
        <f>INVENTARIO[[#This Row],[Precio Final]]</f>
        <v>19</v>
      </c>
      <c r="I493" s="192">
        <f t="shared" si="46"/>
        <v>12.157499999999999</v>
      </c>
      <c r="J493" s="83">
        <v>1</v>
      </c>
      <c r="K493" s="112">
        <f>SUMIFS(VENTAS[Cantidad],VENTAS[Código del producto Vendido],INVENTARIO[[#This Row],[Code]])</f>
        <v>1</v>
      </c>
      <c r="L493" s="121">
        <f>INVENTARIO[[#This Row],[Entradas]]-INVENTARIO[[#This Row],[Salidas]]</f>
        <v>0</v>
      </c>
      <c r="M493" s="171">
        <f>INVENTARIO[[#This Row],[Precio Final]]*10%</f>
        <v>1.9000000000000001</v>
      </c>
      <c r="N493" s="43">
        <v>110</v>
      </c>
      <c r="O493" s="43">
        <v>17.600000000000001</v>
      </c>
      <c r="P493" s="43">
        <v>6.2499999999999991</v>
      </c>
      <c r="Q493" s="112">
        <v>106</v>
      </c>
      <c r="R493" s="43">
        <v>17.5</v>
      </c>
      <c r="S493" s="176">
        <f t="shared" si="47"/>
        <v>1.855</v>
      </c>
      <c r="T493" s="168">
        <f>INVENTARIO[[#This Row],[Costo Unitario (USD)]]+INVENTARIO[[#This Row],[Costo Envío (USD)]]</f>
        <v>8.1049999999999986</v>
      </c>
      <c r="U493" s="168">
        <f>INVENTARIO[[#This Row],[Costo total]]*1.5</f>
        <v>12.157499999999999</v>
      </c>
      <c r="V493" s="43">
        <v>19</v>
      </c>
      <c r="W493" s="43">
        <f>INVENTARIO[[#This Row],[Precio Final]]-INVENTARIO[[#This Row],[Costo total]]</f>
        <v>10.895000000000001</v>
      </c>
      <c r="X493" s="172">
        <f>INVENTARIO[[#This Row],[Ganancia Unitaria]]*INVENTARIO[[#This Row],[Salidas]]</f>
        <v>10.895000000000001</v>
      </c>
      <c r="Y493" s="43"/>
      <c r="Z493" s="43"/>
      <c r="AA493" s="43">
        <f>INVENTARIO[[#This Row],[Costo total]]*INVENTARIO[[#This Row],[Entradas]]</f>
        <v>8.1049999999999986</v>
      </c>
      <c r="AB493" s="172">
        <f>INVENTARIO[[#This Row],[Stock Actual]]*INVENTARIO[[#This Row],[Costo total]]</f>
        <v>0</v>
      </c>
    </row>
    <row r="494" spans="1:28" ht="55" customHeight="1" x14ac:dyDescent="0.15">
      <c r="A494" s="42" t="s">
        <v>1175</v>
      </c>
      <c r="B494" s="173"/>
      <c r="C494" s="174" t="s">
        <v>12</v>
      </c>
      <c r="D494" s="78" t="s">
        <v>2327</v>
      </c>
      <c r="E494" s="78" t="s">
        <v>1104</v>
      </c>
      <c r="F494" s="78" t="s">
        <v>695</v>
      </c>
      <c r="G494" s="78" t="s">
        <v>164</v>
      </c>
      <c r="H494" s="171">
        <f>INVENTARIO[[#This Row],[Precio Final]]</f>
        <v>19</v>
      </c>
      <c r="I494" s="193">
        <f t="shared" si="46"/>
        <v>12.157499999999999</v>
      </c>
      <c r="J494" s="78">
        <v>1</v>
      </c>
      <c r="K494" s="112">
        <f>SUMIFS(VENTAS[Cantidad],VENTAS[Código del producto Vendido],INVENTARIO[[#This Row],[Code]])</f>
        <v>1</v>
      </c>
      <c r="L494" s="120">
        <f>INVENTARIO[[#This Row],[Entradas]]-INVENTARIO[[#This Row],[Salidas]]</f>
        <v>0</v>
      </c>
      <c r="M494" s="171">
        <f>INVENTARIO[[#This Row],[Precio Final]]*10%</f>
        <v>1.9000000000000001</v>
      </c>
      <c r="N494" s="42">
        <v>110</v>
      </c>
      <c r="O494" s="42">
        <v>17.600000000000001</v>
      </c>
      <c r="P494" s="42">
        <v>6.2499999999999991</v>
      </c>
      <c r="Q494" s="110">
        <v>106</v>
      </c>
      <c r="R494" s="42">
        <v>17.5</v>
      </c>
      <c r="S494" s="177">
        <f t="shared" si="47"/>
        <v>1.855</v>
      </c>
      <c r="T494" s="42">
        <f>INVENTARIO[[#This Row],[Costo Unitario (USD)]]+INVENTARIO[[#This Row],[Costo Envío (USD)]]</f>
        <v>8.1049999999999986</v>
      </c>
      <c r="U494" s="42">
        <f>INVENTARIO[[#This Row],[Costo total]]*1.5</f>
        <v>12.157499999999999</v>
      </c>
      <c r="V494" s="42">
        <v>19</v>
      </c>
      <c r="W494" s="42">
        <f>INVENTARIO[[#This Row],[Precio Final]]-INVENTARIO[[#This Row],[Costo total]]</f>
        <v>10.895000000000001</v>
      </c>
      <c r="X494" s="175">
        <f>INVENTARIO[[#This Row],[Ganancia Unitaria]]*INVENTARIO[[#This Row],[Salidas]]</f>
        <v>10.895000000000001</v>
      </c>
      <c r="Y494" s="42"/>
      <c r="Z494" s="20"/>
      <c r="AA494" s="20">
        <f>INVENTARIO[[#This Row],[Costo total]]*INVENTARIO[[#This Row],[Entradas]]</f>
        <v>8.1049999999999986</v>
      </c>
      <c r="AB494" s="172">
        <f>INVENTARIO[[#This Row],[Stock Actual]]*INVENTARIO[[#This Row],[Costo total]]</f>
        <v>0</v>
      </c>
    </row>
    <row r="495" spans="1:28" ht="55" customHeight="1" x14ac:dyDescent="0.15">
      <c r="A495" s="43" t="s">
        <v>1700</v>
      </c>
      <c r="B495" s="169"/>
      <c r="C495" s="170" t="s">
        <v>12</v>
      </c>
      <c r="D495" s="83" t="s">
        <v>2327</v>
      </c>
      <c r="E495" s="83" t="s">
        <v>1104</v>
      </c>
      <c r="F495" s="83" t="s">
        <v>697</v>
      </c>
      <c r="G495" s="83" t="s">
        <v>164</v>
      </c>
      <c r="H495" s="171">
        <f>INVENTARIO[[#This Row],[Precio Final]]</f>
        <v>19</v>
      </c>
      <c r="I495" s="192">
        <f t="shared" si="46"/>
        <v>12.157499999999999</v>
      </c>
      <c r="J495" s="83">
        <v>1</v>
      </c>
      <c r="K495" s="112">
        <f>SUMIFS(VENTAS[Cantidad],VENTAS[Código del producto Vendido],INVENTARIO[[#This Row],[Code]])</f>
        <v>1</v>
      </c>
      <c r="L495" s="121">
        <f>INVENTARIO[[#This Row],[Entradas]]-INVENTARIO[[#This Row],[Salidas]]</f>
        <v>0</v>
      </c>
      <c r="M495" s="171">
        <f>INVENTARIO[[#This Row],[Precio Final]]*10%</f>
        <v>1.9000000000000001</v>
      </c>
      <c r="N495" s="43">
        <v>110</v>
      </c>
      <c r="O495" s="43">
        <v>17.600000000000001</v>
      </c>
      <c r="P495" s="43">
        <v>6.2499999999999991</v>
      </c>
      <c r="Q495" s="112">
        <v>106</v>
      </c>
      <c r="R495" s="43">
        <v>17.5</v>
      </c>
      <c r="S495" s="176">
        <f t="shared" si="47"/>
        <v>1.855</v>
      </c>
      <c r="T495" s="168">
        <f>INVENTARIO[[#This Row],[Costo Unitario (USD)]]+INVENTARIO[[#This Row],[Costo Envío (USD)]]</f>
        <v>8.1049999999999986</v>
      </c>
      <c r="U495" s="168">
        <f>INVENTARIO[[#This Row],[Costo total]]*1.5</f>
        <v>12.157499999999999</v>
      </c>
      <c r="V495" s="43">
        <v>19</v>
      </c>
      <c r="W495" s="43">
        <f>INVENTARIO[[#This Row],[Precio Final]]-INVENTARIO[[#This Row],[Costo total]]</f>
        <v>10.895000000000001</v>
      </c>
      <c r="X495" s="172">
        <f>INVENTARIO[[#This Row],[Ganancia Unitaria]]*INVENTARIO[[#This Row],[Salidas]]</f>
        <v>10.895000000000001</v>
      </c>
      <c r="Y495" s="43"/>
      <c r="Z495" s="43"/>
      <c r="AA495" s="43">
        <f>INVENTARIO[[#This Row],[Costo total]]*INVENTARIO[[#This Row],[Entradas]]</f>
        <v>8.1049999999999986</v>
      </c>
      <c r="AB495" s="172">
        <f>INVENTARIO[[#This Row],[Stock Actual]]*INVENTARIO[[#This Row],[Costo total]]</f>
        <v>0</v>
      </c>
    </row>
    <row r="496" spans="1:28" ht="55" customHeight="1" x14ac:dyDescent="0.15">
      <c r="A496" s="42" t="s">
        <v>1701</v>
      </c>
      <c r="B496" s="173"/>
      <c r="C496" s="174" t="s">
        <v>12</v>
      </c>
      <c r="D496" s="78" t="s">
        <v>2819</v>
      </c>
      <c r="E496" s="78" t="s">
        <v>1106</v>
      </c>
      <c r="F496" s="78" t="s">
        <v>692</v>
      </c>
      <c r="G496" s="78" t="s">
        <v>164</v>
      </c>
      <c r="H496" s="171">
        <f>INVENTARIO[[#This Row],[Precio Final]]</f>
        <v>12</v>
      </c>
      <c r="I496" s="193">
        <f t="shared" si="46"/>
        <v>10.138636363636362</v>
      </c>
      <c r="J496" s="78">
        <v>1</v>
      </c>
      <c r="K496" s="112">
        <f>SUMIFS(VENTAS[Cantidad],VENTAS[Código del producto Vendido],INVENTARIO[[#This Row],[Code]])</f>
        <v>1</v>
      </c>
      <c r="L496" s="120">
        <f>INVENTARIO[[#This Row],[Entradas]]-INVENTARIO[[#This Row],[Salidas]]</f>
        <v>0</v>
      </c>
      <c r="M496" s="171">
        <f>INVENTARIO[[#This Row],[Precio Final]]*10%</f>
        <v>1.2000000000000002</v>
      </c>
      <c r="N496" s="42">
        <v>82</v>
      </c>
      <c r="O496" s="42">
        <v>17.600000000000001</v>
      </c>
      <c r="P496" s="42">
        <v>4.6590909090909083</v>
      </c>
      <c r="Q496" s="110">
        <v>120</v>
      </c>
      <c r="R496" s="42">
        <v>17.5</v>
      </c>
      <c r="S496" s="177">
        <f t="shared" si="47"/>
        <v>2.1</v>
      </c>
      <c r="T496" s="42">
        <f>INVENTARIO[[#This Row],[Costo Unitario (USD)]]+INVENTARIO[[#This Row],[Costo Envío (USD)]]</f>
        <v>6.7590909090909079</v>
      </c>
      <c r="U496" s="42">
        <f>INVENTARIO[[#This Row],[Costo total]]*1.5</f>
        <v>10.138636363636362</v>
      </c>
      <c r="V496" s="42">
        <v>12</v>
      </c>
      <c r="W496" s="42">
        <f>INVENTARIO[[#This Row],[Precio Final]]-INVENTARIO[[#This Row],[Costo total]]</f>
        <v>5.2409090909090921</v>
      </c>
      <c r="X496" s="175">
        <f>INVENTARIO[[#This Row],[Ganancia Unitaria]]*INVENTARIO[[#This Row],[Salidas]]</f>
        <v>5.2409090909090921</v>
      </c>
      <c r="Y496" s="42" t="s">
        <v>1096</v>
      </c>
      <c r="Z496" s="20"/>
      <c r="AA496" s="20">
        <f>INVENTARIO[[#This Row],[Costo total]]*INVENTARIO[[#This Row],[Entradas]]</f>
        <v>6.7590909090909079</v>
      </c>
      <c r="AB496" s="172">
        <f>INVENTARIO[[#This Row],[Stock Actual]]*INVENTARIO[[#This Row],[Costo total]]</f>
        <v>0</v>
      </c>
    </row>
    <row r="497" spans="1:28" ht="55" customHeight="1" x14ac:dyDescent="0.15">
      <c r="A497" s="43" t="s">
        <v>1702</v>
      </c>
      <c r="B497" s="169"/>
      <c r="C497" s="170" t="s">
        <v>12</v>
      </c>
      <c r="D497" s="78" t="s">
        <v>2819</v>
      </c>
      <c r="E497" s="83" t="s">
        <v>1106</v>
      </c>
      <c r="F497" s="83" t="s">
        <v>695</v>
      </c>
      <c r="G497" s="83" t="s">
        <v>164</v>
      </c>
      <c r="H497" s="171">
        <f>INVENTARIO[[#This Row],[Precio Final]]</f>
        <v>12</v>
      </c>
      <c r="I497" s="192">
        <f t="shared" si="46"/>
        <v>10.138636363636362</v>
      </c>
      <c r="J497" s="83">
        <v>1</v>
      </c>
      <c r="K497" s="112">
        <f>SUMIFS(VENTAS[Cantidad],VENTAS[Código del producto Vendido],INVENTARIO[[#This Row],[Code]])</f>
        <v>1</v>
      </c>
      <c r="L497" s="121">
        <f>INVENTARIO[[#This Row],[Entradas]]-INVENTARIO[[#This Row],[Salidas]]</f>
        <v>0</v>
      </c>
      <c r="M497" s="171">
        <f>INVENTARIO[[#This Row],[Precio Final]]*10%</f>
        <v>1.2000000000000002</v>
      </c>
      <c r="N497" s="43">
        <v>82</v>
      </c>
      <c r="O497" s="43">
        <v>17.600000000000001</v>
      </c>
      <c r="P497" s="43">
        <v>4.6590909090909083</v>
      </c>
      <c r="Q497" s="112">
        <v>120</v>
      </c>
      <c r="R497" s="43">
        <v>17.5</v>
      </c>
      <c r="S497" s="176">
        <f t="shared" si="47"/>
        <v>2.1</v>
      </c>
      <c r="T497" s="168">
        <f>INVENTARIO[[#This Row],[Costo Unitario (USD)]]+INVENTARIO[[#This Row],[Costo Envío (USD)]]</f>
        <v>6.7590909090909079</v>
      </c>
      <c r="U497" s="168">
        <f>INVENTARIO[[#This Row],[Costo total]]*1.5</f>
        <v>10.138636363636362</v>
      </c>
      <c r="V497" s="43">
        <v>12</v>
      </c>
      <c r="W497" s="43">
        <f>INVENTARIO[[#This Row],[Precio Final]]-INVENTARIO[[#This Row],[Costo total]]</f>
        <v>5.2409090909090921</v>
      </c>
      <c r="X497" s="172">
        <f>INVENTARIO[[#This Row],[Ganancia Unitaria]]*INVENTARIO[[#This Row],[Salidas]]</f>
        <v>5.2409090909090921</v>
      </c>
      <c r="Y497" s="43" t="s">
        <v>1096</v>
      </c>
      <c r="Z497" s="43"/>
      <c r="AA497" s="43">
        <f>INVENTARIO[[#This Row],[Costo total]]*INVENTARIO[[#This Row],[Entradas]]</f>
        <v>6.7590909090909079</v>
      </c>
      <c r="AB497" s="172">
        <f>INVENTARIO[[#This Row],[Stock Actual]]*INVENTARIO[[#This Row],[Costo total]]</f>
        <v>0</v>
      </c>
    </row>
    <row r="498" spans="1:28" ht="55" customHeight="1" x14ac:dyDescent="0.15">
      <c r="A498" s="42" t="s">
        <v>1180</v>
      </c>
      <c r="B498" s="173"/>
      <c r="C498" s="174" t="s">
        <v>12</v>
      </c>
      <c r="D498" s="78" t="s">
        <v>2819</v>
      </c>
      <c r="E498" s="78" t="s">
        <v>1106</v>
      </c>
      <c r="F498" s="78" t="s">
        <v>697</v>
      </c>
      <c r="G498" s="78" t="s">
        <v>164</v>
      </c>
      <c r="H498" s="171">
        <f>INVENTARIO[[#This Row],[Precio Final]]</f>
        <v>12</v>
      </c>
      <c r="I498" s="193">
        <f t="shared" si="46"/>
        <v>10.138636363636362</v>
      </c>
      <c r="J498" s="78">
        <v>1</v>
      </c>
      <c r="K498" s="112">
        <f>SUMIFS(VENTAS[Cantidad],VENTAS[Código del producto Vendido],INVENTARIO[[#This Row],[Code]])</f>
        <v>1</v>
      </c>
      <c r="L498" s="120">
        <f>INVENTARIO[[#This Row],[Entradas]]-INVENTARIO[[#This Row],[Salidas]]</f>
        <v>0</v>
      </c>
      <c r="M498" s="171">
        <f>INVENTARIO[[#This Row],[Precio Final]]*10%</f>
        <v>1.2000000000000002</v>
      </c>
      <c r="N498" s="42">
        <v>82</v>
      </c>
      <c r="O498" s="42">
        <v>17.600000000000001</v>
      </c>
      <c r="P498" s="42">
        <v>4.6590909090909083</v>
      </c>
      <c r="Q498" s="110">
        <v>120</v>
      </c>
      <c r="R498" s="42">
        <v>17.5</v>
      </c>
      <c r="S498" s="177">
        <f t="shared" si="47"/>
        <v>2.1</v>
      </c>
      <c r="T498" s="42">
        <f>INVENTARIO[[#This Row],[Costo Unitario (USD)]]+INVENTARIO[[#This Row],[Costo Envío (USD)]]</f>
        <v>6.7590909090909079</v>
      </c>
      <c r="U498" s="42">
        <f>INVENTARIO[[#This Row],[Costo total]]*1.5</f>
        <v>10.138636363636362</v>
      </c>
      <c r="V498" s="42">
        <v>12</v>
      </c>
      <c r="W498" s="42">
        <f>INVENTARIO[[#This Row],[Precio Final]]-INVENTARIO[[#This Row],[Costo total]]</f>
        <v>5.2409090909090921</v>
      </c>
      <c r="X498" s="175">
        <f>INVENTARIO[[#This Row],[Ganancia Unitaria]]*INVENTARIO[[#This Row],[Salidas]]</f>
        <v>5.2409090909090921</v>
      </c>
      <c r="Y498" s="42" t="s">
        <v>1096</v>
      </c>
      <c r="Z498" s="20"/>
      <c r="AA498" s="20">
        <f>INVENTARIO[[#This Row],[Costo total]]*INVENTARIO[[#This Row],[Entradas]]</f>
        <v>6.7590909090909079</v>
      </c>
      <c r="AB498" s="172">
        <f>INVENTARIO[[#This Row],[Stock Actual]]*INVENTARIO[[#This Row],[Costo total]]</f>
        <v>0</v>
      </c>
    </row>
    <row r="499" spans="1:28" ht="55" customHeight="1" x14ac:dyDescent="0.15">
      <c r="A499" s="43" t="s">
        <v>1703</v>
      </c>
      <c r="B499" s="169"/>
      <c r="C499" s="170" t="s">
        <v>12</v>
      </c>
      <c r="D499" s="78" t="s">
        <v>2819</v>
      </c>
      <c r="E499" s="83" t="s">
        <v>1109</v>
      </c>
      <c r="F499" s="83" t="s">
        <v>695</v>
      </c>
      <c r="G499" s="83" t="s">
        <v>164</v>
      </c>
      <c r="H499" s="171">
        <f>INVENTARIO[[#This Row],[Precio Final]]</f>
        <v>12</v>
      </c>
      <c r="I499" s="192">
        <f t="shared" si="46"/>
        <v>11.633522727272727</v>
      </c>
      <c r="J499" s="83">
        <v>3</v>
      </c>
      <c r="K499" s="112">
        <f>SUMIFS(VENTAS[Cantidad],VENTAS[Código del producto Vendido],INVENTARIO[[#This Row],[Code]])</f>
        <v>3</v>
      </c>
      <c r="L499" s="121">
        <f>INVENTARIO[[#This Row],[Entradas]]-INVENTARIO[[#This Row],[Salidas]]</f>
        <v>0</v>
      </c>
      <c r="M499" s="171">
        <f>INVENTARIO[[#This Row],[Precio Final]]*10%</f>
        <v>1.2000000000000002</v>
      </c>
      <c r="N499" s="43">
        <v>98</v>
      </c>
      <c r="O499" s="43">
        <v>17.600000000000001</v>
      </c>
      <c r="P499" s="43">
        <v>5.5681818181818175</v>
      </c>
      <c r="Q499" s="112">
        <v>125</v>
      </c>
      <c r="R499" s="43">
        <v>17.5</v>
      </c>
      <c r="S499" s="176">
        <f t="shared" si="47"/>
        <v>2.1875</v>
      </c>
      <c r="T499" s="168">
        <f>INVENTARIO[[#This Row],[Costo Unitario (USD)]]+INVENTARIO[[#This Row],[Costo Envío (USD)]]</f>
        <v>7.7556818181818175</v>
      </c>
      <c r="U499" s="168">
        <f>INVENTARIO[[#This Row],[Costo total]]*1.5</f>
        <v>11.633522727272727</v>
      </c>
      <c r="V499" s="43">
        <v>12</v>
      </c>
      <c r="W499" s="43">
        <f>INVENTARIO[[#This Row],[Precio Final]]-INVENTARIO[[#This Row],[Costo total]]</f>
        <v>4.2443181818181825</v>
      </c>
      <c r="X499" s="172">
        <f>INVENTARIO[[#This Row],[Ganancia Unitaria]]*INVENTARIO[[#This Row],[Salidas]]</f>
        <v>12.732954545454547</v>
      </c>
      <c r="Y499" s="43" t="s">
        <v>1108</v>
      </c>
      <c r="Z499" s="43"/>
      <c r="AA499" s="43">
        <f>INVENTARIO[[#This Row],[Costo total]]*INVENTARIO[[#This Row],[Entradas]]</f>
        <v>23.267045454545453</v>
      </c>
      <c r="AB499" s="172">
        <f>INVENTARIO[[#This Row],[Stock Actual]]*INVENTARIO[[#This Row],[Costo total]]</f>
        <v>0</v>
      </c>
    </row>
    <row r="500" spans="1:28" ht="55" customHeight="1" x14ac:dyDescent="0.15">
      <c r="A500" s="42" t="s">
        <v>1704</v>
      </c>
      <c r="B500" s="173"/>
      <c r="C500" s="174" t="s">
        <v>12</v>
      </c>
      <c r="D500" s="78" t="s">
        <v>253</v>
      </c>
      <c r="E500" s="78" t="s">
        <v>1105</v>
      </c>
      <c r="F500" s="78" t="s">
        <v>697</v>
      </c>
      <c r="G500" s="78" t="s">
        <v>164</v>
      </c>
      <c r="H500" s="171">
        <f>INVENTARIO[[#This Row],[Precio Final]]</f>
        <v>12</v>
      </c>
      <c r="I500" s="193">
        <f t="shared" si="46"/>
        <v>5.7051136363636363</v>
      </c>
      <c r="J500" s="78">
        <v>1</v>
      </c>
      <c r="K500" s="112">
        <f>SUMIFS(VENTAS[Cantidad],VENTAS[Código del producto Vendido],INVENTARIO[[#This Row],[Code]])</f>
        <v>1</v>
      </c>
      <c r="L500" s="120">
        <f>INVENTARIO[[#This Row],[Entradas]]-INVENTARIO[[#This Row],[Salidas]]</f>
        <v>0</v>
      </c>
      <c r="M500" s="171">
        <f>INVENTARIO[[#This Row],[Precio Final]]*10%</f>
        <v>1.2000000000000002</v>
      </c>
      <c r="N500" s="42">
        <v>50</v>
      </c>
      <c r="O500" s="42">
        <v>17.600000000000001</v>
      </c>
      <c r="P500" s="42">
        <v>2.8409090909090908</v>
      </c>
      <c r="Q500" s="110">
        <v>55</v>
      </c>
      <c r="R500" s="42">
        <v>17.5</v>
      </c>
      <c r="S500" s="177">
        <f t="shared" si="47"/>
        <v>0.96250000000000002</v>
      </c>
      <c r="T500" s="42">
        <f>INVENTARIO[[#This Row],[Costo Unitario (USD)]]+INVENTARIO[[#This Row],[Costo Envío (USD)]]</f>
        <v>3.8034090909090907</v>
      </c>
      <c r="U500" s="42">
        <f>INVENTARIO[[#This Row],[Costo total]]*1.5</f>
        <v>5.7051136363636363</v>
      </c>
      <c r="V500" s="42">
        <v>12</v>
      </c>
      <c r="W500" s="42">
        <f>INVENTARIO[[#This Row],[Precio Final]]-INVENTARIO[[#This Row],[Costo total]]</f>
        <v>8.1965909090909097</v>
      </c>
      <c r="X500" s="175">
        <f>INVENTARIO[[#This Row],[Ganancia Unitaria]]*INVENTARIO[[#This Row],[Salidas]]</f>
        <v>8.1965909090909097</v>
      </c>
      <c r="Y500" s="42" t="s">
        <v>1096</v>
      </c>
      <c r="Z500" s="20"/>
      <c r="AA500" s="20">
        <f>INVENTARIO[[#This Row],[Costo total]]*INVENTARIO[[#This Row],[Entradas]]</f>
        <v>3.8034090909090907</v>
      </c>
      <c r="AB500" s="172">
        <f>INVENTARIO[[#This Row],[Stock Actual]]*INVENTARIO[[#This Row],[Costo total]]</f>
        <v>0</v>
      </c>
    </row>
    <row r="501" spans="1:28" ht="55" customHeight="1" x14ac:dyDescent="0.15">
      <c r="A501" s="43" t="s">
        <v>1705</v>
      </c>
      <c r="B501" s="169"/>
      <c r="C501" s="170" t="s">
        <v>12</v>
      </c>
      <c r="D501" s="83" t="s">
        <v>890</v>
      </c>
      <c r="E501" s="83" t="s">
        <v>1195</v>
      </c>
      <c r="F501" s="83" t="s">
        <v>695</v>
      </c>
      <c r="G501" s="83" t="s">
        <v>164</v>
      </c>
      <c r="H501" s="171">
        <f>INVENTARIO[[#This Row],[Precio Final]]</f>
        <v>35</v>
      </c>
      <c r="I501" s="192">
        <f t="shared" si="46"/>
        <v>37.022727272727266</v>
      </c>
      <c r="J501" s="83">
        <v>3</v>
      </c>
      <c r="K501" s="112">
        <f>SUMIFS(VENTAS[Cantidad],VENTAS[Código del producto Vendido],INVENTARIO[[#This Row],[Code]])</f>
        <v>3</v>
      </c>
      <c r="L501" s="121">
        <f>INVENTARIO[[#This Row],[Entradas]]-INVENTARIO[[#This Row],[Salidas]]</f>
        <v>0</v>
      </c>
      <c r="M501" s="171">
        <f>INVENTARIO[[#This Row],[Precio Final]]*10%</f>
        <v>3.5</v>
      </c>
      <c r="N501" s="43">
        <v>265</v>
      </c>
      <c r="O501" s="43">
        <v>17.600000000000001</v>
      </c>
      <c r="P501" s="43">
        <v>15.05681818181818</v>
      </c>
      <c r="Q501" s="112">
        <v>550</v>
      </c>
      <c r="R501" s="43">
        <v>17.5</v>
      </c>
      <c r="S501" s="176">
        <f t="shared" si="47"/>
        <v>9.625</v>
      </c>
      <c r="T501" s="168">
        <f>INVENTARIO[[#This Row],[Costo Unitario (USD)]]+INVENTARIO[[#This Row],[Costo Envío (USD)]]</f>
        <v>24.68181818181818</v>
      </c>
      <c r="U501" s="168">
        <f>INVENTARIO[[#This Row],[Costo total]]*1.5</f>
        <v>37.022727272727266</v>
      </c>
      <c r="V501" s="43">
        <v>35</v>
      </c>
      <c r="W501" s="43">
        <f>INVENTARIO[[#This Row],[Precio Final]]-INVENTARIO[[#This Row],[Costo total]]</f>
        <v>10.31818181818182</v>
      </c>
      <c r="X501" s="172">
        <f>INVENTARIO[[#This Row],[Ganancia Unitaria]]*INVENTARIO[[#This Row],[Salidas]]</f>
        <v>30.95454545454546</v>
      </c>
      <c r="Y501" s="43"/>
      <c r="Z501" s="43"/>
      <c r="AA501" s="43">
        <f>INVENTARIO[[#This Row],[Costo total]]*INVENTARIO[[#This Row],[Entradas]]</f>
        <v>74.045454545454533</v>
      </c>
      <c r="AB501" s="172">
        <f>INVENTARIO[[#This Row],[Stock Actual]]*INVENTARIO[[#This Row],[Costo total]]</f>
        <v>0</v>
      </c>
    </row>
    <row r="502" spans="1:28" ht="55" customHeight="1" x14ac:dyDescent="0.15">
      <c r="A502" s="42" t="s">
        <v>1706</v>
      </c>
      <c r="B502" s="173"/>
      <c r="C502" s="174" t="s">
        <v>12</v>
      </c>
      <c r="D502" s="78" t="s">
        <v>890</v>
      </c>
      <c r="E502" s="78" t="s">
        <v>1195</v>
      </c>
      <c r="F502" s="78" t="s">
        <v>697</v>
      </c>
      <c r="G502" s="78" t="s">
        <v>164</v>
      </c>
      <c r="H502" s="171">
        <f>INVENTARIO[[#This Row],[Precio Final]]</f>
        <v>35</v>
      </c>
      <c r="I502" s="193">
        <f t="shared" si="46"/>
        <v>37.022727272727266</v>
      </c>
      <c r="J502" s="78">
        <v>3</v>
      </c>
      <c r="K502" s="112">
        <f>SUMIFS(VENTAS[Cantidad],VENTAS[Código del producto Vendido],INVENTARIO[[#This Row],[Code]])</f>
        <v>3</v>
      </c>
      <c r="L502" s="120">
        <f>INVENTARIO[[#This Row],[Entradas]]-INVENTARIO[[#This Row],[Salidas]]</f>
        <v>0</v>
      </c>
      <c r="M502" s="171">
        <f>INVENTARIO[[#This Row],[Precio Final]]*10%</f>
        <v>3.5</v>
      </c>
      <c r="N502" s="42">
        <v>265</v>
      </c>
      <c r="O502" s="42">
        <v>17.600000000000001</v>
      </c>
      <c r="P502" s="42">
        <v>15.05681818181818</v>
      </c>
      <c r="Q502" s="110">
        <v>550</v>
      </c>
      <c r="R502" s="42">
        <v>17.5</v>
      </c>
      <c r="S502" s="177">
        <f t="shared" si="47"/>
        <v>9.625</v>
      </c>
      <c r="T502" s="42">
        <f>INVENTARIO[[#This Row],[Costo Unitario (USD)]]+INVENTARIO[[#This Row],[Costo Envío (USD)]]</f>
        <v>24.68181818181818</v>
      </c>
      <c r="U502" s="42">
        <f>INVENTARIO[[#This Row],[Costo total]]*1.5</f>
        <v>37.022727272727266</v>
      </c>
      <c r="V502" s="42">
        <v>35</v>
      </c>
      <c r="W502" s="42">
        <f>INVENTARIO[[#This Row],[Precio Final]]-INVENTARIO[[#This Row],[Costo total]]</f>
        <v>10.31818181818182</v>
      </c>
      <c r="X502" s="175">
        <f>INVENTARIO[[#This Row],[Ganancia Unitaria]]*INVENTARIO[[#This Row],[Salidas]]</f>
        <v>30.95454545454546</v>
      </c>
      <c r="Y502" s="42"/>
      <c r="Z502" s="20"/>
      <c r="AA502" s="20">
        <f>INVENTARIO[[#This Row],[Costo total]]*INVENTARIO[[#This Row],[Entradas]]</f>
        <v>74.045454545454533</v>
      </c>
      <c r="AB502" s="172">
        <f>INVENTARIO[[#This Row],[Stock Actual]]*INVENTARIO[[#This Row],[Costo total]]</f>
        <v>0</v>
      </c>
    </row>
    <row r="503" spans="1:28" ht="55" customHeight="1" x14ac:dyDescent="0.15">
      <c r="A503" s="43" t="s">
        <v>1707</v>
      </c>
      <c r="B503" s="169"/>
      <c r="C503" s="170" t="s">
        <v>12</v>
      </c>
      <c r="D503" s="83" t="s">
        <v>2327</v>
      </c>
      <c r="E503" s="83" t="s">
        <v>1196</v>
      </c>
      <c r="F503" s="83" t="s">
        <v>697</v>
      </c>
      <c r="G503" s="83" t="s">
        <v>164</v>
      </c>
      <c r="H503" s="171">
        <f>INVENTARIO[[#This Row],[Precio Final]]</f>
        <v>23</v>
      </c>
      <c r="I503" s="192">
        <f t="shared" si="46"/>
        <v>21.9375</v>
      </c>
      <c r="J503" s="83">
        <v>1</v>
      </c>
      <c r="K503" s="112">
        <f>SUMIFS(VENTAS[Cantidad],VENTAS[Código del producto Vendido],INVENTARIO[[#This Row],[Code]])</f>
        <v>1</v>
      </c>
      <c r="L503" s="121">
        <f>INVENTARIO[[#This Row],[Entradas]]-INVENTARIO[[#This Row],[Salidas]]</f>
        <v>0</v>
      </c>
      <c r="M503" s="171">
        <f>INVENTARIO[[#This Row],[Precio Final]]*10%</f>
        <v>2.3000000000000003</v>
      </c>
      <c r="N503" s="43">
        <v>165</v>
      </c>
      <c r="O503" s="43">
        <v>17.600000000000001</v>
      </c>
      <c r="P503" s="43">
        <v>9.375</v>
      </c>
      <c r="Q503" s="112">
        <v>300</v>
      </c>
      <c r="R503" s="43">
        <v>17.5</v>
      </c>
      <c r="S503" s="176">
        <f t="shared" si="47"/>
        <v>5.25</v>
      </c>
      <c r="T503" s="168">
        <f>INVENTARIO[[#This Row],[Costo Unitario (USD)]]+INVENTARIO[[#This Row],[Costo Envío (USD)]]</f>
        <v>14.625</v>
      </c>
      <c r="U503" s="168">
        <f>INVENTARIO[[#This Row],[Costo total]]*1.5</f>
        <v>21.9375</v>
      </c>
      <c r="V503" s="43">
        <v>23</v>
      </c>
      <c r="W503" s="43">
        <f>INVENTARIO[[#This Row],[Precio Final]]-INVENTARIO[[#This Row],[Costo total]]</f>
        <v>8.375</v>
      </c>
      <c r="X503" s="172">
        <f>INVENTARIO[[#This Row],[Ganancia Unitaria]]*INVENTARIO[[#This Row],[Salidas]]</f>
        <v>8.375</v>
      </c>
      <c r="Y503" s="43"/>
      <c r="Z503" s="43"/>
      <c r="AA503" s="43">
        <f>INVENTARIO[[#This Row],[Costo total]]*INVENTARIO[[#This Row],[Entradas]]</f>
        <v>14.625</v>
      </c>
      <c r="AB503" s="172">
        <f>INVENTARIO[[#This Row],[Stock Actual]]*INVENTARIO[[#This Row],[Costo total]]</f>
        <v>0</v>
      </c>
    </row>
    <row r="504" spans="1:28" ht="55" customHeight="1" x14ac:dyDescent="0.15">
      <c r="A504" s="42" t="s">
        <v>1708</v>
      </c>
      <c r="B504" s="173"/>
      <c r="C504" s="174" t="s">
        <v>12</v>
      </c>
      <c r="D504" s="78" t="s">
        <v>2327</v>
      </c>
      <c r="E504" s="78" t="s">
        <v>2497</v>
      </c>
      <c r="F504" s="78" t="s">
        <v>697</v>
      </c>
      <c r="G504" s="78" t="s">
        <v>164</v>
      </c>
      <c r="H504" s="171">
        <f>INVENTARIO[[#This Row],[Precio Final]]</f>
        <v>25</v>
      </c>
      <c r="I504" s="193">
        <f t="shared" si="46"/>
        <v>21.9375</v>
      </c>
      <c r="J504" s="78">
        <v>1</v>
      </c>
      <c r="K504" s="112">
        <f>SUMIFS(VENTAS[Cantidad],VENTAS[Código del producto Vendido],INVENTARIO[[#This Row],[Code]])</f>
        <v>0</v>
      </c>
      <c r="L504" s="120">
        <f>INVENTARIO[[#This Row],[Entradas]]-INVENTARIO[[#This Row],[Salidas]]</f>
        <v>1</v>
      </c>
      <c r="M504" s="171">
        <f>INVENTARIO[[#This Row],[Precio Final]]*10%</f>
        <v>2.5</v>
      </c>
      <c r="N504" s="42">
        <v>165</v>
      </c>
      <c r="O504" s="42">
        <v>17.600000000000001</v>
      </c>
      <c r="P504" s="42">
        <v>9.375</v>
      </c>
      <c r="Q504" s="110">
        <v>300</v>
      </c>
      <c r="R504" s="42">
        <v>17.5</v>
      </c>
      <c r="S504" s="177">
        <f t="shared" si="47"/>
        <v>5.25</v>
      </c>
      <c r="T504" s="42">
        <f>INVENTARIO[[#This Row],[Costo Unitario (USD)]]+INVENTARIO[[#This Row],[Costo Envío (USD)]]</f>
        <v>14.625</v>
      </c>
      <c r="U504" s="42">
        <f>INVENTARIO[[#This Row],[Costo total]]*1.5</f>
        <v>21.9375</v>
      </c>
      <c r="V504" s="42">
        <v>25</v>
      </c>
      <c r="W504" s="42">
        <f>INVENTARIO[[#This Row],[Precio Final]]-INVENTARIO[[#This Row],[Costo total]]</f>
        <v>10.375</v>
      </c>
      <c r="X504" s="175">
        <f>INVENTARIO[[#This Row],[Ganancia Unitaria]]*INVENTARIO[[#This Row],[Salidas]]</f>
        <v>0</v>
      </c>
      <c r="Y504" s="42"/>
      <c r="Z504" s="20"/>
      <c r="AA504" s="20">
        <f>INVENTARIO[[#This Row],[Costo total]]*INVENTARIO[[#This Row],[Entradas]]</f>
        <v>14.625</v>
      </c>
      <c r="AB504" s="172">
        <f>INVENTARIO[[#This Row],[Stock Actual]]*INVENTARIO[[#This Row],[Costo total]]</f>
        <v>14.625</v>
      </c>
    </row>
    <row r="505" spans="1:28" ht="55" customHeight="1" x14ac:dyDescent="0.15">
      <c r="A505" s="43" t="s">
        <v>1709</v>
      </c>
      <c r="B505" s="169"/>
      <c r="C505" s="170" t="s">
        <v>12</v>
      </c>
      <c r="D505" s="83" t="s">
        <v>890</v>
      </c>
      <c r="E505" s="83" t="s">
        <v>1197</v>
      </c>
      <c r="F505" s="83" t="s">
        <v>692</v>
      </c>
      <c r="G505" s="83" t="s">
        <v>164</v>
      </c>
      <c r="H505" s="171">
        <f>INVENTARIO[[#This Row],[Precio Final]]</f>
        <v>35</v>
      </c>
      <c r="I505" s="192">
        <f t="shared" si="46"/>
        <v>41.284090909090907</v>
      </c>
      <c r="J505" s="83">
        <v>4</v>
      </c>
      <c r="K505" s="112">
        <f>SUMIFS(VENTAS[Cantidad],VENTAS[Código del producto Vendido],INVENTARIO[[#This Row],[Code]])</f>
        <v>4</v>
      </c>
      <c r="L505" s="121">
        <f>INVENTARIO[[#This Row],[Entradas]]-INVENTARIO[[#This Row],[Salidas]]</f>
        <v>0</v>
      </c>
      <c r="M505" s="171">
        <f>INVENTARIO[[#This Row],[Precio Final]]*10%</f>
        <v>3.5</v>
      </c>
      <c r="N505" s="43">
        <v>315</v>
      </c>
      <c r="O505" s="43">
        <v>17.600000000000001</v>
      </c>
      <c r="P505" s="43">
        <v>17.89772727272727</v>
      </c>
      <c r="Q505" s="112">
        <v>550</v>
      </c>
      <c r="R505" s="43">
        <v>17.5</v>
      </c>
      <c r="S505" s="176">
        <f t="shared" si="47"/>
        <v>9.625</v>
      </c>
      <c r="T505" s="168">
        <f>INVENTARIO[[#This Row],[Costo Unitario (USD)]]+INVENTARIO[[#This Row],[Costo Envío (USD)]]</f>
        <v>27.52272727272727</v>
      </c>
      <c r="U505" s="168">
        <f>INVENTARIO[[#This Row],[Costo total]]*1.5</f>
        <v>41.284090909090907</v>
      </c>
      <c r="V505" s="43">
        <v>35</v>
      </c>
      <c r="W505" s="43">
        <f>INVENTARIO[[#This Row],[Precio Final]]-INVENTARIO[[#This Row],[Costo total]]</f>
        <v>7.4772727272727302</v>
      </c>
      <c r="X505" s="172">
        <f>INVENTARIO[[#This Row],[Ganancia Unitaria]]*INVENTARIO[[#This Row],[Salidas]]</f>
        <v>29.909090909090921</v>
      </c>
      <c r="Y505" s="43"/>
      <c r="Z505" s="43"/>
      <c r="AA505" s="43">
        <f>INVENTARIO[[#This Row],[Costo total]]*INVENTARIO[[#This Row],[Entradas]]</f>
        <v>110.09090909090908</v>
      </c>
      <c r="AB505" s="172">
        <f>INVENTARIO[[#This Row],[Stock Actual]]*INVENTARIO[[#This Row],[Costo total]]</f>
        <v>0</v>
      </c>
    </row>
    <row r="506" spans="1:28" ht="55" customHeight="1" x14ac:dyDescent="0.15">
      <c r="A506" s="42" t="s">
        <v>1710</v>
      </c>
      <c r="B506" s="173"/>
      <c r="C506" s="174" t="s">
        <v>12</v>
      </c>
      <c r="D506" s="78" t="s">
        <v>890</v>
      </c>
      <c r="E506" s="78" t="s">
        <v>1197</v>
      </c>
      <c r="F506" s="78" t="s">
        <v>695</v>
      </c>
      <c r="G506" s="78" t="s">
        <v>164</v>
      </c>
      <c r="H506" s="171">
        <f>INVENTARIO[[#This Row],[Precio Final]]</f>
        <v>35</v>
      </c>
      <c r="I506" s="193">
        <f t="shared" si="46"/>
        <v>41.284090909090907</v>
      </c>
      <c r="J506" s="78">
        <v>3</v>
      </c>
      <c r="K506" s="112">
        <f>SUMIFS(VENTAS[Cantidad],VENTAS[Código del producto Vendido],INVENTARIO[[#This Row],[Code]])</f>
        <v>3</v>
      </c>
      <c r="L506" s="120">
        <f>INVENTARIO[[#This Row],[Entradas]]-INVENTARIO[[#This Row],[Salidas]]</f>
        <v>0</v>
      </c>
      <c r="M506" s="171">
        <f>INVENTARIO[[#This Row],[Precio Final]]*10%</f>
        <v>3.5</v>
      </c>
      <c r="N506" s="42">
        <v>315</v>
      </c>
      <c r="O506" s="42">
        <v>17.600000000000001</v>
      </c>
      <c r="P506" s="42">
        <v>17.89772727272727</v>
      </c>
      <c r="Q506" s="110">
        <v>550</v>
      </c>
      <c r="R506" s="42">
        <v>17.5</v>
      </c>
      <c r="S506" s="177">
        <f t="shared" si="47"/>
        <v>9.625</v>
      </c>
      <c r="T506" s="42">
        <f>INVENTARIO[[#This Row],[Costo Unitario (USD)]]+INVENTARIO[[#This Row],[Costo Envío (USD)]]</f>
        <v>27.52272727272727</v>
      </c>
      <c r="U506" s="42">
        <f>INVENTARIO[[#This Row],[Costo total]]*1.5</f>
        <v>41.284090909090907</v>
      </c>
      <c r="V506" s="42">
        <v>35</v>
      </c>
      <c r="W506" s="42">
        <f>INVENTARIO[[#This Row],[Precio Final]]-INVENTARIO[[#This Row],[Costo total]]</f>
        <v>7.4772727272727302</v>
      </c>
      <c r="X506" s="175">
        <f>INVENTARIO[[#This Row],[Ganancia Unitaria]]*INVENTARIO[[#This Row],[Salidas]]</f>
        <v>22.431818181818191</v>
      </c>
      <c r="Y506" s="42"/>
      <c r="Z506" s="20"/>
      <c r="AA506" s="20">
        <f>INVENTARIO[[#This Row],[Costo total]]*INVENTARIO[[#This Row],[Entradas]]</f>
        <v>82.568181818181813</v>
      </c>
      <c r="AB506" s="172">
        <f>INVENTARIO[[#This Row],[Stock Actual]]*INVENTARIO[[#This Row],[Costo total]]</f>
        <v>0</v>
      </c>
    </row>
    <row r="507" spans="1:28" ht="55" customHeight="1" x14ac:dyDescent="0.15">
      <c r="A507" s="43" t="s">
        <v>1203</v>
      </c>
      <c r="B507" s="169"/>
      <c r="C507" s="170" t="s">
        <v>12</v>
      </c>
      <c r="D507" s="83" t="s">
        <v>890</v>
      </c>
      <c r="E507" s="83" t="s">
        <v>1197</v>
      </c>
      <c r="F507" s="83" t="s">
        <v>697</v>
      </c>
      <c r="G507" s="83" t="s">
        <v>164</v>
      </c>
      <c r="H507" s="171">
        <f>INVENTARIO[[#This Row],[Precio Final]]</f>
        <v>35</v>
      </c>
      <c r="I507" s="192">
        <f t="shared" si="46"/>
        <v>41.284090909090907</v>
      </c>
      <c r="J507" s="83">
        <v>2</v>
      </c>
      <c r="K507" s="112">
        <f>SUMIFS(VENTAS[Cantidad],VENTAS[Código del producto Vendido],INVENTARIO[[#This Row],[Code]])</f>
        <v>2</v>
      </c>
      <c r="L507" s="121">
        <f>INVENTARIO[[#This Row],[Entradas]]-INVENTARIO[[#This Row],[Salidas]]</f>
        <v>0</v>
      </c>
      <c r="M507" s="171">
        <f>INVENTARIO[[#This Row],[Precio Final]]*10%</f>
        <v>3.5</v>
      </c>
      <c r="N507" s="43">
        <v>315</v>
      </c>
      <c r="O507" s="43">
        <v>17.600000000000001</v>
      </c>
      <c r="P507" s="43">
        <v>17.89772727272727</v>
      </c>
      <c r="Q507" s="112">
        <v>550</v>
      </c>
      <c r="R507" s="43">
        <v>17.5</v>
      </c>
      <c r="S507" s="176">
        <f t="shared" si="47"/>
        <v>9.625</v>
      </c>
      <c r="T507" s="168">
        <f>INVENTARIO[[#This Row],[Costo Unitario (USD)]]+INVENTARIO[[#This Row],[Costo Envío (USD)]]</f>
        <v>27.52272727272727</v>
      </c>
      <c r="U507" s="168">
        <f>INVENTARIO[[#This Row],[Costo total]]*1.5</f>
        <v>41.284090909090907</v>
      </c>
      <c r="V507" s="43">
        <v>35</v>
      </c>
      <c r="W507" s="43">
        <f>INVENTARIO[[#This Row],[Precio Final]]-INVENTARIO[[#This Row],[Costo total]]</f>
        <v>7.4772727272727302</v>
      </c>
      <c r="X507" s="172">
        <f>INVENTARIO[[#This Row],[Ganancia Unitaria]]*INVENTARIO[[#This Row],[Salidas]]</f>
        <v>14.95454545454546</v>
      </c>
      <c r="Y507" s="43"/>
      <c r="Z507" s="43"/>
      <c r="AA507" s="43">
        <f>INVENTARIO[[#This Row],[Costo total]]*INVENTARIO[[#This Row],[Entradas]]</f>
        <v>55.04545454545454</v>
      </c>
      <c r="AB507" s="172">
        <f>INVENTARIO[[#This Row],[Stock Actual]]*INVENTARIO[[#This Row],[Costo total]]</f>
        <v>0</v>
      </c>
    </row>
    <row r="508" spans="1:28" ht="55" customHeight="1" x14ac:dyDescent="0.15">
      <c r="A508" s="42" t="s">
        <v>1711</v>
      </c>
      <c r="B508" s="173"/>
      <c r="C508" s="174" t="s">
        <v>12</v>
      </c>
      <c r="D508" s="78" t="s">
        <v>890</v>
      </c>
      <c r="E508" s="78" t="s">
        <v>1198</v>
      </c>
      <c r="F508" s="78" t="s">
        <v>1199</v>
      </c>
      <c r="G508" s="78" t="s">
        <v>164</v>
      </c>
      <c r="H508" s="171">
        <f>INVENTARIO[[#This Row],[Precio Final]]</f>
        <v>30</v>
      </c>
      <c r="I508" s="193">
        <f t="shared" si="46"/>
        <v>38.727272727272727</v>
      </c>
      <c r="J508" s="78">
        <v>3</v>
      </c>
      <c r="K508" s="112">
        <f>SUMIFS(VENTAS[Cantidad],VENTAS[Código del producto Vendido],INVENTARIO[[#This Row],[Code]])</f>
        <v>3</v>
      </c>
      <c r="L508" s="120">
        <f>INVENTARIO[[#This Row],[Entradas]]-INVENTARIO[[#This Row],[Salidas]]</f>
        <v>0</v>
      </c>
      <c r="M508" s="171">
        <f>INVENTARIO[[#This Row],[Precio Final]]*10%</f>
        <v>3</v>
      </c>
      <c r="N508" s="42">
        <v>285</v>
      </c>
      <c r="O508" s="42">
        <v>17.600000000000001</v>
      </c>
      <c r="P508" s="42">
        <v>16.193181818181817</v>
      </c>
      <c r="Q508" s="110">
        <v>550</v>
      </c>
      <c r="R508" s="42">
        <v>17.5</v>
      </c>
      <c r="S508" s="177">
        <f t="shared" si="47"/>
        <v>9.625</v>
      </c>
      <c r="T508" s="42">
        <f>INVENTARIO[[#This Row],[Costo Unitario (USD)]]+INVENTARIO[[#This Row],[Costo Envío (USD)]]</f>
        <v>25.818181818181817</v>
      </c>
      <c r="U508" s="42">
        <f>INVENTARIO[[#This Row],[Costo total]]*1.5</f>
        <v>38.727272727272727</v>
      </c>
      <c r="V508" s="42">
        <v>30</v>
      </c>
      <c r="W508" s="42">
        <f>INVENTARIO[[#This Row],[Precio Final]]-INVENTARIO[[#This Row],[Costo total]]</f>
        <v>4.1818181818181834</v>
      </c>
      <c r="X508" s="175">
        <f>INVENTARIO[[#This Row],[Ganancia Unitaria]]*INVENTARIO[[#This Row],[Salidas]]</f>
        <v>12.54545454545455</v>
      </c>
      <c r="Y508" s="42"/>
      <c r="Z508" s="20"/>
      <c r="AA508" s="20">
        <f>INVENTARIO[[#This Row],[Costo total]]*INVENTARIO[[#This Row],[Entradas]]</f>
        <v>77.454545454545453</v>
      </c>
      <c r="AB508" s="172">
        <f>INVENTARIO[[#This Row],[Stock Actual]]*INVENTARIO[[#This Row],[Costo total]]</f>
        <v>0</v>
      </c>
    </row>
    <row r="509" spans="1:28" ht="55" customHeight="1" x14ac:dyDescent="0.15">
      <c r="A509" s="43" t="s">
        <v>1712</v>
      </c>
      <c r="B509" s="169"/>
      <c r="C509" s="170" t="s">
        <v>12</v>
      </c>
      <c r="D509" s="83" t="s">
        <v>890</v>
      </c>
      <c r="E509" s="83" t="s">
        <v>1198</v>
      </c>
      <c r="F509" s="83" t="s">
        <v>697</v>
      </c>
      <c r="G509" s="83" t="s">
        <v>164</v>
      </c>
      <c r="H509" s="171">
        <f>INVENTARIO[[#This Row],[Precio Final]]</f>
        <v>35</v>
      </c>
      <c r="I509" s="192">
        <f t="shared" si="46"/>
        <v>38.727272727272727</v>
      </c>
      <c r="J509" s="83">
        <v>2</v>
      </c>
      <c r="K509" s="112">
        <f>SUMIFS(VENTAS[Cantidad],VENTAS[Código del producto Vendido],INVENTARIO[[#This Row],[Code]])</f>
        <v>2</v>
      </c>
      <c r="L509" s="121">
        <f>INVENTARIO[[#This Row],[Entradas]]-INVENTARIO[[#This Row],[Salidas]]</f>
        <v>0</v>
      </c>
      <c r="M509" s="171">
        <f>INVENTARIO[[#This Row],[Precio Final]]*10%</f>
        <v>3.5</v>
      </c>
      <c r="N509" s="43">
        <v>285</v>
      </c>
      <c r="O509" s="43">
        <v>17.600000000000001</v>
      </c>
      <c r="P509" s="43">
        <v>16.193181818181817</v>
      </c>
      <c r="Q509" s="112">
        <v>550</v>
      </c>
      <c r="R509" s="43">
        <v>17.5</v>
      </c>
      <c r="S509" s="176">
        <f t="shared" si="47"/>
        <v>9.625</v>
      </c>
      <c r="T509" s="168">
        <f>INVENTARIO[[#This Row],[Costo Unitario (USD)]]+INVENTARIO[[#This Row],[Costo Envío (USD)]]</f>
        <v>25.818181818181817</v>
      </c>
      <c r="U509" s="168">
        <f>INVENTARIO[[#This Row],[Costo total]]*1.5</f>
        <v>38.727272727272727</v>
      </c>
      <c r="V509" s="43">
        <v>35</v>
      </c>
      <c r="W509" s="43">
        <f>INVENTARIO[[#This Row],[Precio Final]]-INVENTARIO[[#This Row],[Costo total]]</f>
        <v>9.1818181818181834</v>
      </c>
      <c r="X509" s="172">
        <f>INVENTARIO[[#This Row],[Ganancia Unitaria]]*INVENTARIO[[#This Row],[Salidas]]</f>
        <v>18.363636363636367</v>
      </c>
      <c r="Y509" s="43"/>
      <c r="Z509" s="43"/>
      <c r="AA509" s="43">
        <f>INVENTARIO[[#This Row],[Costo total]]*INVENTARIO[[#This Row],[Entradas]]</f>
        <v>51.636363636363633</v>
      </c>
      <c r="AB509" s="172">
        <f>INVENTARIO[[#This Row],[Stock Actual]]*INVENTARIO[[#This Row],[Costo total]]</f>
        <v>0</v>
      </c>
    </row>
    <row r="510" spans="1:28" ht="55" customHeight="1" x14ac:dyDescent="0.15">
      <c r="A510" s="42" t="s">
        <v>1211</v>
      </c>
      <c r="B510" s="173"/>
      <c r="C510" s="174" t="s">
        <v>12</v>
      </c>
      <c r="D510" s="78" t="s">
        <v>2327</v>
      </c>
      <c r="E510" s="78" t="s">
        <v>1214</v>
      </c>
      <c r="F510" s="78" t="s">
        <v>695</v>
      </c>
      <c r="G510" s="78" t="s">
        <v>164</v>
      </c>
      <c r="H510" s="171">
        <f>INVENTARIO[[#This Row],[Precio Final]]</f>
        <v>20</v>
      </c>
      <c r="I510" s="193">
        <f t="shared" ref="I510:I516" si="48">U510</f>
        <v>27.97159090909091</v>
      </c>
      <c r="J510" s="78">
        <v>1</v>
      </c>
      <c r="K510" s="112">
        <f>SUMIFS(VENTAS[Cantidad],VENTAS[Código del producto Vendido],INVENTARIO[[#This Row],[Code]])</f>
        <v>1</v>
      </c>
      <c r="L510" s="120">
        <f>INVENTARIO[[#This Row],[Entradas]]-INVENTARIO[[#This Row],[Salidas]]</f>
        <v>0</v>
      </c>
      <c r="M510" s="171">
        <f>INVENTARIO[[#This Row],[Precio Final]]*10%</f>
        <v>2</v>
      </c>
      <c r="N510" s="42">
        <v>205</v>
      </c>
      <c r="O510" s="42">
        <v>17.600000000000001</v>
      </c>
      <c r="P510" s="42">
        <v>11.647727272727272</v>
      </c>
      <c r="Q510" s="110">
        <v>400</v>
      </c>
      <c r="R510" s="42">
        <v>17.5</v>
      </c>
      <c r="S510" s="177">
        <f t="shared" ref="S510:S516" si="49">Q510*R510/1000</f>
        <v>7</v>
      </c>
      <c r="T510" s="42">
        <f>INVENTARIO[[#This Row],[Costo Unitario (USD)]]+INVENTARIO[[#This Row],[Costo Envío (USD)]]</f>
        <v>18.647727272727273</v>
      </c>
      <c r="U510" s="42">
        <f>INVENTARIO[[#This Row],[Costo total]]*1.5</f>
        <v>27.97159090909091</v>
      </c>
      <c r="V510" s="42">
        <v>20</v>
      </c>
      <c r="W510" s="42">
        <f>INVENTARIO[[#This Row],[Precio Final]]-INVENTARIO[[#This Row],[Costo total]]</f>
        <v>1.3522727272727266</v>
      </c>
      <c r="X510" s="175">
        <f>INVENTARIO[[#This Row],[Ganancia Unitaria]]*INVENTARIO[[#This Row],[Salidas]]</f>
        <v>1.3522727272727266</v>
      </c>
      <c r="Y510" s="42"/>
      <c r="Z510" s="20"/>
      <c r="AA510" s="20">
        <f>INVENTARIO[[#This Row],[Costo total]]*INVENTARIO[[#This Row],[Entradas]]</f>
        <v>18.647727272727273</v>
      </c>
      <c r="AB510" s="172">
        <f>INVENTARIO[[#This Row],[Stock Actual]]*INVENTARIO[[#This Row],[Costo total]]</f>
        <v>0</v>
      </c>
    </row>
    <row r="511" spans="1:28" ht="55" customHeight="1" x14ac:dyDescent="0.15">
      <c r="A511" s="43" t="s">
        <v>1713</v>
      </c>
      <c r="B511" s="169"/>
      <c r="C511" s="170" t="s">
        <v>12</v>
      </c>
      <c r="D511" s="83" t="s">
        <v>2327</v>
      </c>
      <c r="E511" s="83" t="s">
        <v>1214</v>
      </c>
      <c r="F511" s="83" t="s">
        <v>697</v>
      </c>
      <c r="G511" s="83" t="s">
        <v>164</v>
      </c>
      <c r="H511" s="171">
        <f>INVENTARIO[[#This Row],[Precio Final]]</f>
        <v>30</v>
      </c>
      <c r="I511" s="192">
        <f t="shared" si="48"/>
        <v>27.97159090909091</v>
      </c>
      <c r="J511" s="83">
        <v>1</v>
      </c>
      <c r="K511" s="112">
        <f>SUMIFS(VENTAS[Cantidad],VENTAS[Código del producto Vendido],INVENTARIO[[#This Row],[Code]])</f>
        <v>1</v>
      </c>
      <c r="L511" s="121">
        <f>INVENTARIO[[#This Row],[Entradas]]-INVENTARIO[[#This Row],[Salidas]]</f>
        <v>0</v>
      </c>
      <c r="M511" s="171">
        <f>INVENTARIO[[#This Row],[Precio Final]]*10%</f>
        <v>3</v>
      </c>
      <c r="N511" s="43">
        <v>205</v>
      </c>
      <c r="O511" s="43">
        <v>17.600000000000001</v>
      </c>
      <c r="P511" s="43">
        <v>11.647727272727272</v>
      </c>
      <c r="Q511" s="112">
        <v>400</v>
      </c>
      <c r="R511" s="43">
        <v>17.5</v>
      </c>
      <c r="S511" s="176">
        <f t="shared" si="49"/>
        <v>7</v>
      </c>
      <c r="T511" s="168">
        <f>INVENTARIO[[#This Row],[Costo Unitario (USD)]]+INVENTARIO[[#This Row],[Costo Envío (USD)]]</f>
        <v>18.647727272727273</v>
      </c>
      <c r="U511" s="168">
        <f>INVENTARIO[[#This Row],[Costo total]]*1.5</f>
        <v>27.97159090909091</v>
      </c>
      <c r="V511" s="43">
        <v>30</v>
      </c>
      <c r="W511" s="43">
        <f>INVENTARIO[[#This Row],[Precio Final]]-INVENTARIO[[#This Row],[Costo total]]</f>
        <v>11.352272727272727</v>
      </c>
      <c r="X511" s="172">
        <f>INVENTARIO[[#This Row],[Ganancia Unitaria]]*INVENTARIO[[#This Row],[Salidas]]</f>
        <v>11.352272727272727</v>
      </c>
      <c r="Y511" s="43"/>
      <c r="Z511" s="43"/>
      <c r="AA511" s="43">
        <f>INVENTARIO[[#This Row],[Costo total]]*INVENTARIO[[#This Row],[Entradas]]</f>
        <v>18.647727272727273</v>
      </c>
      <c r="AB511" s="172">
        <f>INVENTARIO[[#This Row],[Stock Actual]]*INVENTARIO[[#This Row],[Costo total]]</f>
        <v>0</v>
      </c>
    </row>
    <row r="512" spans="1:28" ht="55" customHeight="1" x14ac:dyDescent="0.15">
      <c r="A512" s="42" t="s">
        <v>1714</v>
      </c>
      <c r="B512" s="173"/>
      <c r="C512" s="174" t="s">
        <v>12</v>
      </c>
      <c r="D512" s="78" t="s">
        <v>2327</v>
      </c>
      <c r="E512" s="78" t="s">
        <v>1214</v>
      </c>
      <c r="F512" s="78" t="s">
        <v>698</v>
      </c>
      <c r="G512" s="78" t="s">
        <v>164</v>
      </c>
      <c r="H512" s="171">
        <f>INVENTARIO[[#This Row],[Precio Final]]</f>
        <v>30</v>
      </c>
      <c r="I512" s="193">
        <f t="shared" si="48"/>
        <v>27.97159090909091</v>
      </c>
      <c r="J512" s="78">
        <v>3</v>
      </c>
      <c r="K512" s="112">
        <f>SUMIFS(VENTAS[Cantidad],VENTAS[Código del producto Vendido],INVENTARIO[[#This Row],[Code]])</f>
        <v>3</v>
      </c>
      <c r="L512" s="120">
        <f>INVENTARIO[[#This Row],[Entradas]]-INVENTARIO[[#This Row],[Salidas]]</f>
        <v>0</v>
      </c>
      <c r="M512" s="171">
        <f>INVENTARIO[[#This Row],[Precio Final]]*10%</f>
        <v>3</v>
      </c>
      <c r="N512" s="42">
        <v>205</v>
      </c>
      <c r="O512" s="42">
        <v>17.600000000000001</v>
      </c>
      <c r="P512" s="42">
        <v>11.647727272727272</v>
      </c>
      <c r="Q512" s="110">
        <v>400</v>
      </c>
      <c r="R512" s="42">
        <v>17.5</v>
      </c>
      <c r="S512" s="177">
        <f t="shared" si="49"/>
        <v>7</v>
      </c>
      <c r="T512" s="42">
        <f>INVENTARIO[[#This Row],[Costo Unitario (USD)]]+INVENTARIO[[#This Row],[Costo Envío (USD)]]</f>
        <v>18.647727272727273</v>
      </c>
      <c r="U512" s="42">
        <f>INVENTARIO[[#This Row],[Costo total]]*1.5</f>
        <v>27.97159090909091</v>
      </c>
      <c r="V512" s="42">
        <v>30</v>
      </c>
      <c r="W512" s="42">
        <f>INVENTARIO[[#This Row],[Precio Final]]-INVENTARIO[[#This Row],[Costo total]]</f>
        <v>11.352272727272727</v>
      </c>
      <c r="X512" s="175">
        <f>INVENTARIO[[#This Row],[Ganancia Unitaria]]*INVENTARIO[[#This Row],[Salidas]]</f>
        <v>34.05681818181818</v>
      </c>
      <c r="Y512" s="42"/>
      <c r="Z512" s="20"/>
      <c r="AA512" s="20">
        <f>INVENTARIO[[#This Row],[Costo total]]*INVENTARIO[[#This Row],[Entradas]]</f>
        <v>55.94318181818182</v>
      </c>
      <c r="AB512" s="172">
        <f>INVENTARIO[[#This Row],[Stock Actual]]*INVENTARIO[[#This Row],[Costo total]]</f>
        <v>0</v>
      </c>
    </row>
    <row r="513" spans="1:28" ht="55" customHeight="1" x14ac:dyDescent="0.15">
      <c r="A513" s="43" t="s">
        <v>1715</v>
      </c>
      <c r="B513" s="169"/>
      <c r="C513" s="170" t="s">
        <v>12</v>
      </c>
      <c r="D513" s="83" t="s">
        <v>50</v>
      </c>
      <c r="E513" s="83" t="s">
        <v>2498</v>
      </c>
      <c r="F513" s="83" t="s">
        <v>695</v>
      </c>
      <c r="G513" s="83" t="s">
        <v>164</v>
      </c>
      <c r="H513" s="171">
        <f>INVENTARIO[[#This Row],[Precio Final]]</f>
        <v>28</v>
      </c>
      <c r="I513" s="192">
        <f t="shared" si="48"/>
        <v>32.205681818181816</v>
      </c>
      <c r="J513" s="83">
        <v>1</v>
      </c>
      <c r="K513" s="112">
        <f>SUMIFS(VENTAS[Cantidad],VENTAS[Código del producto Vendido],INVENTARIO[[#This Row],[Code]])</f>
        <v>0</v>
      </c>
      <c r="L513" s="121">
        <f>INVENTARIO[[#This Row],[Entradas]]-INVENTARIO[[#This Row],[Salidas]]</f>
        <v>1</v>
      </c>
      <c r="M513" s="171">
        <f>INVENTARIO[[#This Row],[Precio Final]]*10%</f>
        <v>2.8000000000000003</v>
      </c>
      <c r="N513" s="43">
        <v>267</v>
      </c>
      <c r="O513" s="43">
        <v>17.600000000000001</v>
      </c>
      <c r="P513" s="43">
        <v>15.170454545454545</v>
      </c>
      <c r="Q513" s="112">
        <v>360</v>
      </c>
      <c r="R513" s="43">
        <v>17.5</v>
      </c>
      <c r="S513" s="176">
        <f t="shared" si="49"/>
        <v>6.3</v>
      </c>
      <c r="T513" s="168">
        <f>INVENTARIO[[#This Row],[Costo Unitario (USD)]]+INVENTARIO[[#This Row],[Costo Envío (USD)]]</f>
        <v>21.470454545454544</v>
      </c>
      <c r="U513" s="168">
        <f>INVENTARIO[[#This Row],[Costo total]]*1.5</f>
        <v>32.205681818181816</v>
      </c>
      <c r="V513" s="43">
        <v>28</v>
      </c>
      <c r="W513" s="43">
        <f>INVENTARIO[[#This Row],[Precio Final]]-INVENTARIO[[#This Row],[Costo total]]</f>
        <v>6.5295454545454561</v>
      </c>
      <c r="X513" s="172">
        <f>INVENTARIO[[#This Row],[Ganancia Unitaria]]*INVENTARIO[[#This Row],[Salidas]]</f>
        <v>0</v>
      </c>
      <c r="Y513" s="43" t="s">
        <v>1303</v>
      </c>
      <c r="Z513" s="43"/>
      <c r="AA513" s="43">
        <f>INVENTARIO[[#This Row],[Costo total]]*INVENTARIO[[#This Row],[Entradas]]</f>
        <v>21.470454545454544</v>
      </c>
      <c r="AB513" s="172">
        <f>INVENTARIO[[#This Row],[Stock Actual]]*INVENTARIO[[#This Row],[Costo total]]</f>
        <v>21.470454545454544</v>
      </c>
    </row>
    <row r="514" spans="1:28" ht="55" customHeight="1" x14ac:dyDescent="0.15">
      <c r="A514" s="42" t="s">
        <v>1716</v>
      </c>
      <c r="B514" s="173"/>
      <c r="C514" s="174" t="s">
        <v>12</v>
      </c>
      <c r="D514" s="78" t="s">
        <v>50</v>
      </c>
      <c r="E514" s="78" t="s">
        <v>2498</v>
      </c>
      <c r="F514" s="78" t="s">
        <v>697</v>
      </c>
      <c r="G514" s="78" t="s">
        <v>164</v>
      </c>
      <c r="H514" s="171">
        <f>INVENTARIO[[#This Row],[Precio Final]]</f>
        <v>28</v>
      </c>
      <c r="I514" s="193">
        <f t="shared" si="48"/>
        <v>32.205681818181816</v>
      </c>
      <c r="J514" s="78">
        <v>1</v>
      </c>
      <c r="K514" s="112">
        <f>SUMIFS(VENTAS[Cantidad],VENTAS[Código del producto Vendido],INVENTARIO[[#This Row],[Code]])</f>
        <v>0</v>
      </c>
      <c r="L514" s="120">
        <f>INVENTARIO[[#This Row],[Entradas]]-INVENTARIO[[#This Row],[Salidas]]</f>
        <v>1</v>
      </c>
      <c r="M514" s="171">
        <f>INVENTARIO[[#This Row],[Precio Final]]*10%</f>
        <v>2.8000000000000003</v>
      </c>
      <c r="N514" s="42">
        <v>267</v>
      </c>
      <c r="O514" s="42">
        <v>17.600000000000001</v>
      </c>
      <c r="P514" s="42">
        <v>15.170454545454545</v>
      </c>
      <c r="Q514" s="110">
        <v>360</v>
      </c>
      <c r="R514" s="42">
        <v>17.5</v>
      </c>
      <c r="S514" s="177">
        <f t="shared" si="49"/>
        <v>6.3</v>
      </c>
      <c r="T514" s="42">
        <f>INVENTARIO[[#This Row],[Costo Unitario (USD)]]+INVENTARIO[[#This Row],[Costo Envío (USD)]]</f>
        <v>21.470454545454544</v>
      </c>
      <c r="U514" s="42">
        <f>INVENTARIO[[#This Row],[Costo total]]*1.5</f>
        <v>32.205681818181816</v>
      </c>
      <c r="V514" s="42">
        <v>28</v>
      </c>
      <c r="W514" s="42">
        <f>INVENTARIO[[#This Row],[Precio Final]]-INVENTARIO[[#This Row],[Costo total]]</f>
        <v>6.5295454545454561</v>
      </c>
      <c r="X514" s="175">
        <f>INVENTARIO[[#This Row],[Ganancia Unitaria]]*INVENTARIO[[#This Row],[Salidas]]</f>
        <v>0</v>
      </c>
      <c r="Y514" s="42" t="s">
        <v>1303</v>
      </c>
      <c r="Z514" s="20"/>
      <c r="AA514" s="20">
        <f>INVENTARIO[[#This Row],[Costo total]]*INVENTARIO[[#This Row],[Entradas]]</f>
        <v>21.470454545454544</v>
      </c>
      <c r="AB514" s="172">
        <f>INVENTARIO[[#This Row],[Stock Actual]]*INVENTARIO[[#This Row],[Costo total]]</f>
        <v>21.470454545454544</v>
      </c>
    </row>
    <row r="515" spans="1:28" ht="55" customHeight="1" x14ac:dyDescent="0.15">
      <c r="A515" s="43" t="s">
        <v>1717</v>
      </c>
      <c r="B515" s="169"/>
      <c r="C515" s="170" t="s">
        <v>12</v>
      </c>
      <c r="D515" s="83" t="s">
        <v>2661</v>
      </c>
      <c r="E515" s="83" t="s">
        <v>2498</v>
      </c>
      <c r="F515" s="83" t="s">
        <v>698</v>
      </c>
      <c r="G515" s="83" t="s">
        <v>164</v>
      </c>
      <c r="H515" s="171">
        <f>INVENTARIO[[#This Row],[Precio Final]]</f>
        <v>28</v>
      </c>
      <c r="I515" s="192">
        <f t="shared" si="48"/>
        <v>32.205681818181816</v>
      </c>
      <c r="J515" s="83">
        <v>2</v>
      </c>
      <c r="K515" s="112">
        <f>SUMIFS(VENTAS[Cantidad],VENTAS[Código del producto Vendido],INVENTARIO[[#This Row],[Code]])</f>
        <v>0</v>
      </c>
      <c r="L515" s="121">
        <f>INVENTARIO[[#This Row],[Entradas]]-INVENTARIO[[#This Row],[Salidas]]</f>
        <v>2</v>
      </c>
      <c r="M515" s="171">
        <f>INVENTARIO[[#This Row],[Precio Final]]*10%</f>
        <v>2.8000000000000003</v>
      </c>
      <c r="N515" s="43">
        <v>267</v>
      </c>
      <c r="O515" s="43">
        <v>17.600000000000001</v>
      </c>
      <c r="P515" s="43">
        <v>15.170454545454545</v>
      </c>
      <c r="Q515" s="112">
        <v>360</v>
      </c>
      <c r="R515" s="43">
        <v>17.5</v>
      </c>
      <c r="S515" s="176">
        <f t="shared" si="49"/>
        <v>6.3</v>
      </c>
      <c r="T515" s="168">
        <f>INVENTARIO[[#This Row],[Costo Unitario (USD)]]+INVENTARIO[[#This Row],[Costo Envío (USD)]]</f>
        <v>21.470454545454544</v>
      </c>
      <c r="U515" s="168">
        <f>INVENTARIO[[#This Row],[Costo total]]*1.5</f>
        <v>32.205681818181816</v>
      </c>
      <c r="V515" s="43">
        <v>28</v>
      </c>
      <c r="W515" s="43">
        <f>INVENTARIO[[#This Row],[Precio Final]]-INVENTARIO[[#This Row],[Costo total]]</f>
        <v>6.5295454545454561</v>
      </c>
      <c r="X515" s="172">
        <f>INVENTARIO[[#This Row],[Ganancia Unitaria]]*INVENTARIO[[#This Row],[Salidas]]</f>
        <v>0</v>
      </c>
      <c r="Y515" s="43" t="s">
        <v>1303</v>
      </c>
      <c r="Z515" s="43"/>
      <c r="AA515" s="43">
        <f>INVENTARIO[[#This Row],[Costo total]]*INVENTARIO[[#This Row],[Entradas]]</f>
        <v>42.940909090909088</v>
      </c>
      <c r="AB515" s="172">
        <f>INVENTARIO[[#This Row],[Stock Actual]]*INVENTARIO[[#This Row],[Costo total]]</f>
        <v>42.940909090909088</v>
      </c>
    </row>
    <row r="516" spans="1:28" ht="55" customHeight="1" x14ac:dyDescent="0.15">
      <c r="A516" s="42" t="s">
        <v>1718</v>
      </c>
      <c r="B516" s="173"/>
      <c r="C516" s="174" t="s">
        <v>12</v>
      </c>
      <c r="D516" s="78" t="s">
        <v>2327</v>
      </c>
      <c r="E516" s="78" t="s">
        <v>2499</v>
      </c>
      <c r="F516" s="78" t="s">
        <v>697</v>
      </c>
      <c r="G516" s="78" t="s">
        <v>164</v>
      </c>
      <c r="H516" s="171">
        <f>INVENTARIO[[#This Row],[Precio Final]]</f>
        <v>20</v>
      </c>
      <c r="I516" s="193">
        <f t="shared" si="48"/>
        <v>22.295454545454547</v>
      </c>
      <c r="J516" s="78">
        <v>1</v>
      </c>
      <c r="K516" s="112">
        <f>SUMIFS(VENTAS[Cantidad],VENTAS[Código del producto Vendido],INVENTARIO[[#This Row],[Code]])</f>
        <v>0</v>
      </c>
      <c r="L516" s="120">
        <f>INVENTARIO[[#This Row],[Entradas]]-INVENTARIO[[#This Row],[Salidas]]</f>
        <v>1</v>
      </c>
      <c r="M516" s="171">
        <f>INVENTARIO[[#This Row],[Precio Final]]*10%</f>
        <v>2</v>
      </c>
      <c r="N516" s="42">
        <v>200</v>
      </c>
      <c r="O516" s="42">
        <v>17.600000000000001</v>
      </c>
      <c r="P516" s="42">
        <v>11.363636363636363</v>
      </c>
      <c r="Q516" s="110">
        <v>200</v>
      </c>
      <c r="R516" s="42">
        <v>17.5</v>
      </c>
      <c r="S516" s="177">
        <f t="shared" si="49"/>
        <v>3.5</v>
      </c>
      <c r="T516" s="42">
        <f>INVENTARIO[[#This Row],[Costo Unitario (USD)]]+INVENTARIO[[#This Row],[Costo Envío (USD)]]</f>
        <v>14.863636363636363</v>
      </c>
      <c r="U516" s="42">
        <f>INVENTARIO[[#This Row],[Costo total]]*1.5</f>
        <v>22.295454545454547</v>
      </c>
      <c r="V516" s="42">
        <v>20</v>
      </c>
      <c r="W516" s="42">
        <f>INVENTARIO[[#This Row],[Precio Final]]-INVENTARIO[[#This Row],[Costo total]]</f>
        <v>5.1363636363636367</v>
      </c>
      <c r="X516" s="175">
        <f>INVENTARIO[[#This Row],[Ganancia Unitaria]]*INVENTARIO[[#This Row],[Salidas]]</f>
        <v>0</v>
      </c>
      <c r="Y516" s="42"/>
      <c r="Z516" s="20"/>
      <c r="AA516" s="20">
        <f>INVENTARIO[[#This Row],[Costo total]]*INVENTARIO[[#This Row],[Entradas]]</f>
        <v>14.863636363636363</v>
      </c>
      <c r="AB516" s="172">
        <f>INVENTARIO[[#This Row],[Stock Actual]]*INVENTARIO[[#This Row],[Costo total]]</f>
        <v>14.863636363636363</v>
      </c>
    </row>
    <row r="517" spans="1:28" ht="55" customHeight="1" x14ac:dyDescent="0.15">
      <c r="A517" s="43" t="s">
        <v>1719</v>
      </c>
      <c r="B517" s="169"/>
      <c r="C517" s="170" t="s">
        <v>12</v>
      </c>
      <c r="D517" s="78" t="s">
        <v>2819</v>
      </c>
      <c r="E517" s="83" t="s">
        <v>2500</v>
      </c>
      <c r="F517" s="83" t="s">
        <v>695</v>
      </c>
      <c r="G517" s="83" t="s">
        <v>426</v>
      </c>
      <c r="H517" s="171">
        <f>INVENTARIO[[#This Row],[Precio Final]]</f>
        <v>8</v>
      </c>
      <c r="I517" s="192">
        <f>U517</f>
        <v>7.4889705882352935</v>
      </c>
      <c r="J517" s="83">
        <v>4</v>
      </c>
      <c r="K517" s="112">
        <f>SUMIFS(VENTAS[Cantidad],VENTAS[Código del producto Vendido],INVENTARIO[[#This Row],[Code]])</f>
        <v>1</v>
      </c>
      <c r="L517" s="121">
        <f>INVENTARIO[[#This Row],[Entradas]]-INVENTARIO[[#This Row],[Salidas]]</f>
        <v>3</v>
      </c>
      <c r="M517" s="171">
        <f>INVENTARIO[[#This Row],[Precio Final]]*10%</f>
        <v>0.8</v>
      </c>
      <c r="N517" s="43">
        <v>70</v>
      </c>
      <c r="O517" s="43">
        <v>17</v>
      </c>
      <c r="P517" s="43">
        <v>4.117647058823529</v>
      </c>
      <c r="Q517" s="112">
        <v>50</v>
      </c>
      <c r="R517" s="43">
        <v>17.5</v>
      </c>
      <c r="S517" s="176">
        <f t="shared" ref="S517:S530" si="50">Q517*R517/1000</f>
        <v>0.875</v>
      </c>
      <c r="T517" s="168">
        <f>INVENTARIO[[#This Row],[Costo Unitario (USD)]]+INVENTARIO[[#This Row],[Costo Envío (USD)]]</f>
        <v>4.992647058823529</v>
      </c>
      <c r="U517" s="168">
        <f>INVENTARIO[[#This Row],[Costo total]]*1.5</f>
        <v>7.4889705882352935</v>
      </c>
      <c r="V517" s="43">
        <v>8</v>
      </c>
      <c r="W517" s="43">
        <f>INVENTARIO[[#This Row],[Precio Final]]-INVENTARIO[[#This Row],[Costo total]]</f>
        <v>3.007352941176471</v>
      </c>
      <c r="X517" s="172">
        <f>INVENTARIO[[#This Row],[Ganancia Unitaria]]*INVENTARIO[[#This Row],[Salidas]]</f>
        <v>3.007352941176471</v>
      </c>
      <c r="Y517" s="43"/>
      <c r="Z517" s="43"/>
      <c r="AA517" s="43">
        <f>INVENTARIO[[#This Row],[Costo total]]*INVENTARIO[[#This Row],[Entradas]]</f>
        <v>19.970588235294116</v>
      </c>
      <c r="AB517" s="172">
        <f>INVENTARIO[[#This Row],[Stock Actual]]*INVENTARIO[[#This Row],[Costo total]]</f>
        <v>14.977941176470587</v>
      </c>
    </row>
    <row r="518" spans="1:28" ht="55" customHeight="1" x14ac:dyDescent="0.15">
      <c r="A518" s="42"/>
      <c r="B518" s="173"/>
      <c r="C518" s="174"/>
      <c r="D518" s="78"/>
      <c r="E518" s="78"/>
      <c r="F518" s="78"/>
      <c r="G518" s="78"/>
      <c r="H518" s="171">
        <f>INVENTARIO[[#This Row],[Precio Final]]</f>
        <v>0</v>
      </c>
      <c r="I518" s="193"/>
      <c r="J518" s="78"/>
      <c r="K518" s="112">
        <f>SUMIFS(VENTAS[Cantidad],VENTAS[Código del producto Vendido],INVENTARIO[[#This Row],[Code]])</f>
        <v>0</v>
      </c>
      <c r="L518" s="120"/>
      <c r="M518" s="171">
        <f>INVENTARIO[[#This Row],[Precio Final]]*10%</f>
        <v>0</v>
      </c>
      <c r="N518" s="42"/>
      <c r="O518" s="42"/>
      <c r="P518" s="42"/>
      <c r="Q518" s="110"/>
      <c r="R518" s="42"/>
      <c r="S518" s="177"/>
      <c r="T518" s="42">
        <f>INVENTARIO[[#This Row],[Costo Unitario (USD)]]+INVENTARIO[[#This Row],[Costo Envío (USD)]]</f>
        <v>0</v>
      </c>
      <c r="U518" s="42">
        <f>INVENTARIO[[#This Row],[Costo total]]*1.5</f>
        <v>0</v>
      </c>
      <c r="V518" s="42"/>
      <c r="W518" s="42">
        <f>INVENTARIO[[#This Row],[Precio Final]]-INVENTARIO[[#This Row],[Costo total]]</f>
        <v>0</v>
      </c>
      <c r="X518" s="175">
        <f>INVENTARIO[[#This Row],[Ganancia Unitaria]]*INVENTARIO[[#This Row],[Salidas]]</f>
        <v>0</v>
      </c>
      <c r="Y518" s="42"/>
      <c r="Z518" s="20"/>
      <c r="AA518" s="20">
        <f>INVENTARIO[[#This Row],[Costo total]]*INVENTARIO[[#This Row],[Entradas]]</f>
        <v>0</v>
      </c>
      <c r="AB518" s="172">
        <f>INVENTARIO[[#This Row],[Stock Actual]]*INVENTARIO[[#This Row],[Costo total]]</f>
        <v>0</v>
      </c>
    </row>
    <row r="519" spans="1:28" ht="55" customHeight="1" x14ac:dyDescent="0.15">
      <c r="A519" s="43" t="s">
        <v>1722</v>
      </c>
      <c r="B519" s="169"/>
      <c r="C519" s="170" t="s">
        <v>12</v>
      </c>
      <c r="D519" s="78" t="s">
        <v>2819</v>
      </c>
      <c r="E519" s="83" t="s">
        <v>2501</v>
      </c>
      <c r="F519" s="83" t="s">
        <v>692</v>
      </c>
      <c r="G519" s="83" t="s">
        <v>426</v>
      </c>
      <c r="H519" s="171">
        <f>INVENTARIO[[#This Row],[Precio Final]]</f>
        <v>8</v>
      </c>
      <c r="I519" s="192">
        <f>U519</f>
        <v>6.6066176470588234</v>
      </c>
      <c r="J519" s="83">
        <v>6</v>
      </c>
      <c r="K519" s="112">
        <f>SUMIFS(VENTAS[Cantidad],VENTAS[Código del producto Vendido],INVENTARIO[[#This Row],[Code]])</f>
        <v>2</v>
      </c>
      <c r="L519" s="121">
        <f>INVENTARIO[[#This Row],[Entradas]]-INVENTARIO[[#This Row],[Salidas]]</f>
        <v>4</v>
      </c>
      <c r="M519" s="171">
        <f>INVENTARIO[[#This Row],[Precio Final]]*10%</f>
        <v>0.8</v>
      </c>
      <c r="N519" s="43">
        <v>60</v>
      </c>
      <c r="O519" s="43">
        <v>17</v>
      </c>
      <c r="P519" s="43">
        <v>3.5294117647058822</v>
      </c>
      <c r="Q519" s="112">
        <v>50</v>
      </c>
      <c r="R519" s="43">
        <v>17.5</v>
      </c>
      <c r="S519" s="176">
        <f t="shared" si="50"/>
        <v>0.875</v>
      </c>
      <c r="T519" s="168">
        <f>INVENTARIO[[#This Row],[Costo Unitario (USD)]]+INVENTARIO[[#This Row],[Costo Envío (USD)]]</f>
        <v>4.4044117647058822</v>
      </c>
      <c r="U519" s="168">
        <f>INVENTARIO[[#This Row],[Costo total]]*1.5</f>
        <v>6.6066176470588234</v>
      </c>
      <c r="V519" s="43">
        <v>8</v>
      </c>
      <c r="W519" s="43">
        <f>INVENTARIO[[#This Row],[Precio Final]]-INVENTARIO[[#This Row],[Costo total]]</f>
        <v>3.5955882352941178</v>
      </c>
      <c r="X519" s="172">
        <f>INVENTARIO[[#This Row],[Ganancia Unitaria]]*INVENTARIO[[#This Row],[Salidas]]</f>
        <v>7.1911764705882355</v>
      </c>
      <c r="Y519" s="43"/>
      <c r="Z519" s="43"/>
      <c r="AA519" s="43">
        <f>INVENTARIO[[#This Row],[Costo total]]*INVENTARIO[[#This Row],[Entradas]]</f>
        <v>26.426470588235293</v>
      </c>
      <c r="AB519" s="172">
        <f>INVENTARIO[[#This Row],[Stock Actual]]*INVENTARIO[[#This Row],[Costo total]]</f>
        <v>17.617647058823529</v>
      </c>
    </row>
    <row r="520" spans="1:28" ht="55" customHeight="1" x14ac:dyDescent="0.15">
      <c r="A520" s="42" t="s">
        <v>1759</v>
      </c>
      <c r="B520" s="173"/>
      <c r="C520" s="174" t="s">
        <v>12</v>
      </c>
      <c r="D520" s="78" t="s">
        <v>2819</v>
      </c>
      <c r="E520" s="78" t="s">
        <v>2502</v>
      </c>
      <c r="F520" s="78" t="s">
        <v>1199</v>
      </c>
      <c r="G520" s="78" t="s">
        <v>426</v>
      </c>
      <c r="H520" s="171">
        <f>INVENTARIO[[#This Row],[Precio Final]]</f>
        <v>9</v>
      </c>
      <c r="I520" s="193">
        <v>10</v>
      </c>
      <c r="J520" s="78">
        <v>4</v>
      </c>
      <c r="K520" s="112">
        <f>SUMIFS(VENTAS[Cantidad],VENTAS[Código del producto Vendido],INVENTARIO[[#This Row],[Code]])</f>
        <v>1</v>
      </c>
      <c r="L520" s="120">
        <f>INVENTARIO[[#This Row],[Entradas]]-INVENTARIO[[#This Row],[Salidas]]</f>
        <v>3</v>
      </c>
      <c r="M520" s="171">
        <f>INVENTARIO[[#This Row],[Precio Final]]*10%</f>
        <v>0.9</v>
      </c>
      <c r="N520" s="42">
        <v>70</v>
      </c>
      <c r="O520" s="42">
        <v>17</v>
      </c>
      <c r="P520" s="42">
        <v>4.117647058823529</v>
      </c>
      <c r="Q520" s="110">
        <v>50</v>
      </c>
      <c r="R520" s="42">
        <v>17.5</v>
      </c>
      <c r="S520" s="177">
        <f t="shared" si="50"/>
        <v>0.875</v>
      </c>
      <c r="T520" s="42">
        <f>INVENTARIO[[#This Row],[Costo Unitario (USD)]]+INVENTARIO[[#This Row],[Costo Envío (USD)]]</f>
        <v>4.992647058823529</v>
      </c>
      <c r="U520" s="42">
        <f>INVENTARIO[[#This Row],[Costo total]]*1.5</f>
        <v>7.4889705882352935</v>
      </c>
      <c r="V520" s="42">
        <v>9</v>
      </c>
      <c r="W520" s="42">
        <f>INVENTARIO[[#This Row],[Precio Final]]-INVENTARIO[[#This Row],[Costo total]]</f>
        <v>4.007352941176471</v>
      </c>
      <c r="X520" s="175">
        <f>INVENTARIO[[#This Row],[Ganancia Unitaria]]*INVENTARIO[[#This Row],[Salidas]]</f>
        <v>4.007352941176471</v>
      </c>
      <c r="Y520" s="42"/>
      <c r="Z520" s="20"/>
      <c r="AA520" s="20">
        <f>INVENTARIO[[#This Row],[Costo total]]*INVENTARIO[[#This Row],[Entradas]]</f>
        <v>19.970588235294116</v>
      </c>
      <c r="AB520" s="172">
        <f>INVENTARIO[[#This Row],[Stock Actual]]*INVENTARIO[[#This Row],[Costo total]]</f>
        <v>14.977941176470587</v>
      </c>
    </row>
    <row r="521" spans="1:28" ht="55" customHeight="1" x14ac:dyDescent="0.15">
      <c r="A521" s="43" t="s">
        <v>1304</v>
      </c>
      <c r="B521" s="169"/>
      <c r="C521" s="170" t="s">
        <v>12</v>
      </c>
      <c r="D521" s="83" t="s">
        <v>2327</v>
      </c>
      <c r="E521" s="83" t="s">
        <v>1294</v>
      </c>
      <c r="F521" s="83" t="s">
        <v>695</v>
      </c>
      <c r="G521" s="83" t="s">
        <v>164</v>
      </c>
      <c r="H521" s="171">
        <f>INVENTARIO[[#This Row],[Precio Final]]</f>
        <v>20</v>
      </c>
      <c r="I521" s="192">
        <f t="shared" ref="I521:I530" si="51">U521</f>
        <v>20.465073529411764</v>
      </c>
      <c r="J521" s="83">
        <v>2</v>
      </c>
      <c r="K521" s="112">
        <f>SUMIFS(VENTAS[Cantidad],VENTAS[Código del producto Vendido],INVENTARIO[[#This Row],[Code]])</f>
        <v>2</v>
      </c>
      <c r="L521" s="121">
        <f>INVENTARIO[[#This Row],[Entradas]]-INVENTARIO[[#This Row],[Salidas]]</f>
        <v>0</v>
      </c>
      <c r="M521" s="171">
        <f>INVENTARIO[[#This Row],[Precio Final]]*10%</f>
        <v>2</v>
      </c>
      <c r="N521" s="43">
        <v>165</v>
      </c>
      <c r="O521" s="43">
        <v>17</v>
      </c>
      <c r="P521" s="43">
        <v>9.7058823529411757</v>
      </c>
      <c r="Q521" s="112">
        <v>225</v>
      </c>
      <c r="R521" s="43">
        <v>17.5</v>
      </c>
      <c r="S521" s="176">
        <f t="shared" si="50"/>
        <v>3.9375</v>
      </c>
      <c r="T521" s="168">
        <f>INVENTARIO[[#This Row],[Costo Unitario (USD)]]+INVENTARIO[[#This Row],[Costo Envío (USD)]]</f>
        <v>13.643382352941176</v>
      </c>
      <c r="U521" s="168">
        <f>INVENTARIO[[#This Row],[Costo total]]*1.5</f>
        <v>20.465073529411764</v>
      </c>
      <c r="V521" s="43">
        <v>20</v>
      </c>
      <c r="W521" s="43">
        <f>INVENTARIO[[#This Row],[Precio Final]]-INVENTARIO[[#This Row],[Costo total]]</f>
        <v>6.3566176470588243</v>
      </c>
      <c r="X521" s="172">
        <f>INVENTARIO[[#This Row],[Ganancia Unitaria]]*INVENTARIO[[#This Row],[Salidas]]</f>
        <v>12.713235294117649</v>
      </c>
      <c r="Y521" s="43" t="s">
        <v>1303</v>
      </c>
      <c r="Z521" s="43"/>
      <c r="AA521" s="43">
        <f>INVENTARIO[[#This Row],[Costo total]]*INVENTARIO[[#This Row],[Entradas]]</f>
        <v>27.286764705882351</v>
      </c>
      <c r="AB521" s="172">
        <f>INVENTARIO[[#This Row],[Stock Actual]]*INVENTARIO[[#This Row],[Costo total]]</f>
        <v>0</v>
      </c>
    </row>
    <row r="522" spans="1:28" ht="55" customHeight="1" x14ac:dyDescent="0.15">
      <c r="A522" s="42" t="s">
        <v>1305</v>
      </c>
      <c r="B522" s="173"/>
      <c r="C522" s="174" t="s">
        <v>12</v>
      </c>
      <c r="D522" s="78" t="s">
        <v>2327</v>
      </c>
      <c r="E522" s="78" t="s">
        <v>1294</v>
      </c>
      <c r="F522" s="78" t="s">
        <v>697</v>
      </c>
      <c r="G522" s="78" t="s">
        <v>164</v>
      </c>
      <c r="H522" s="171">
        <f>INVENTARIO[[#This Row],[Precio Final]]</f>
        <v>20</v>
      </c>
      <c r="I522" s="193">
        <f t="shared" si="51"/>
        <v>20.465073529411764</v>
      </c>
      <c r="J522" s="78">
        <v>2</v>
      </c>
      <c r="K522" s="112">
        <f>SUMIFS(VENTAS[Cantidad],VENTAS[Código del producto Vendido],INVENTARIO[[#This Row],[Code]])</f>
        <v>2</v>
      </c>
      <c r="L522" s="120">
        <f>INVENTARIO[[#This Row],[Entradas]]-INVENTARIO[[#This Row],[Salidas]]</f>
        <v>0</v>
      </c>
      <c r="M522" s="171">
        <f>INVENTARIO[[#This Row],[Precio Final]]*10%</f>
        <v>2</v>
      </c>
      <c r="N522" s="42">
        <v>165</v>
      </c>
      <c r="O522" s="42">
        <v>17</v>
      </c>
      <c r="P522" s="42">
        <v>9.7058823529411757</v>
      </c>
      <c r="Q522" s="110">
        <v>225</v>
      </c>
      <c r="R522" s="42">
        <v>17.5</v>
      </c>
      <c r="S522" s="177">
        <f t="shared" si="50"/>
        <v>3.9375</v>
      </c>
      <c r="T522" s="42">
        <f>INVENTARIO[[#This Row],[Costo Unitario (USD)]]+INVENTARIO[[#This Row],[Costo Envío (USD)]]</f>
        <v>13.643382352941176</v>
      </c>
      <c r="U522" s="42">
        <f>INVENTARIO[[#This Row],[Costo total]]*1.5</f>
        <v>20.465073529411764</v>
      </c>
      <c r="V522" s="42">
        <v>20</v>
      </c>
      <c r="W522" s="42">
        <f>INVENTARIO[[#This Row],[Precio Final]]-INVENTARIO[[#This Row],[Costo total]]</f>
        <v>6.3566176470588243</v>
      </c>
      <c r="X522" s="175">
        <f>INVENTARIO[[#This Row],[Ganancia Unitaria]]*INVENTARIO[[#This Row],[Salidas]]</f>
        <v>12.713235294117649</v>
      </c>
      <c r="Y522" s="42" t="s">
        <v>1303</v>
      </c>
      <c r="Z522" s="20"/>
      <c r="AA522" s="20">
        <f>INVENTARIO[[#This Row],[Costo total]]*INVENTARIO[[#This Row],[Entradas]]</f>
        <v>27.286764705882351</v>
      </c>
      <c r="AB522" s="172">
        <f>INVENTARIO[[#This Row],[Stock Actual]]*INVENTARIO[[#This Row],[Costo total]]</f>
        <v>0</v>
      </c>
    </row>
    <row r="523" spans="1:28" ht="55" customHeight="1" x14ac:dyDescent="0.15">
      <c r="A523" s="43" t="s">
        <v>1307</v>
      </c>
      <c r="B523" s="169"/>
      <c r="C523" s="170" t="s">
        <v>12</v>
      </c>
      <c r="D523" s="78" t="s">
        <v>2819</v>
      </c>
      <c r="E523" s="83" t="s">
        <v>1295</v>
      </c>
      <c r="F523" s="83" t="s">
        <v>692</v>
      </c>
      <c r="G523" s="83" t="s">
        <v>164</v>
      </c>
      <c r="H523" s="171">
        <f>INVENTARIO[[#This Row],[Precio Final]]</f>
        <v>17</v>
      </c>
      <c r="I523" s="192">
        <f t="shared" si="51"/>
        <v>18.763235294117646</v>
      </c>
      <c r="J523" s="83">
        <v>2</v>
      </c>
      <c r="K523" s="112">
        <f>SUMIFS(VENTAS[Cantidad],VENTAS[Código del producto Vendido],INVENTARIO[[#This Row],[Code]])</f>
        <v>2</v>
      </c>
      <c r="L523" s="121">
        <f>INVENTARIO[[#This Row],[Entradas]]-INVENTARIO[[#This Row],[Salidas]]</f>
        <v>0</v>
      </c>
      <c r="M523" s="171">
        <f>INVENTARIO[[#This Row],[Precio Final]]*10%</f>
        <v>1.7000000000000002</v>
      </c>
      <c r="N523" s="43">
        <v>171</v>
      </c>
      <c r="O523" s="43">
        <v>17</v>
      </c>
      <c r="P523" s="43">
        <v>10.058823529411764</v>
      </c>
      <c r="Q523" s="112">
        <v>140</v>
      </c>
      <c r="R523" s="43">
        <v>17.5</v>
      </c>
      <c r="S523" s="176">
        <f t="shared" si="50"/>
        <v>2.4500000000000002</v>
      </c>
      <c r="T523" s="168">
        <f>INVENTARIO[[#This Row],[Costo Unitario (USD)]]+INVENTARIO[[#This Row],[Costo Envío (USD)]]</f>
        <v>12.508823529411764</v>
      </c>
      <c r="U523" s="168">
        <f>INVENTARIO[[#This Row],[Costo total]]*1.5</f>
        <v>18.763235294117646</v>
      </c>
      <c r="V523" s="43">
        <v>17</v>
      </c>
      <c r="W523" s="43">
        <f>INVENTARIO[[#This Row],[Precio Final]]-INVENTARIO[[#This Row],[Costo total]]</f>
        <v>4.4911764705882362</v>
      </c>
      <c r="X523" s="172">
        <f>INVENTARIO[[#This Row],[Ganancia Unitaria]]*INVENTARIO[[#This Row],[Salidas]]</f>
        <v>8.9823529411764724</v>
      </c>
      <c r="Y523" s="43" t="s">
        <v>1303</v>
      </c>
      <c r="Z523" s="43"/>
      <c r="AA523" s="43">
        <f>INVENTARIO[[#This Row],[Costo total]]*INVENTARIO[[#This Row],[Entradas]]</f>
        <v>25.017647058823528</v>
      </c>
      <c r="AB523" s="172">
        <f>INVENTARIO[[#This Row],[Stock Actual]]*INVENTARIO[[#This Row],[Costo total]]</f>
        <v>0</v>
      </c>
    </row>
    <row r="524" spans="1:28" ht="55" customHeight="1" x14ac:dyDescent="0.15">
      <c r="A524" s="42" t="s">
        <v>1308</v>
      </c>
      <c r="B524" s="173"/>
      <c r="C524" s="174" t="s">
        <v>12</v>
      </c>
      <c r="D524" s="78" t="s">
        <v>2819</v>
      </c>
      <c r="E524" s="78" t="s">
        <v>1295</v>
      </c>
      <c r="F524" s="78" t="s">
        <v>697</v>
      </c>
      <c r="G524" s="78" t="s">
        <v>164</v>
      </c>
      <c r="H524" s="171">
        <f>INVENTARIO[[#This Row],[Precio Final]]</f>
        <v>17</v>
      </c>
      <c r="I524" s="193">
        <f t="shared" si="51"/>
        <v>18.763235294117646</v>
      </c>
      <c r="J524" s="78">
        <v>2</v>
      </c>
      <c r="K524" s="112">
        <f>SUMIFS(VENTAS[Cantidad],VENTAS[Código del producto Vendido],INVENTARIO[[#This Row],[Code]])</f>
        <v>2</v>
      </c>
      <c r="L524" s="120">
        <f>INVENTARIO[[#This Row],[Entradas]]-INVENTARIO[[#This Row],[Salidas]]</f>
        <v>0</v>
      </c>
      <c r="M524" s="171">
        <f>INVENTARIO[[#This Row],[Precio Final]]*10%</f>
        <v>1.7000000000000002</v>
      </c>
      <c r="N524" s="42">
        <v>171</v>
      </c>
      <c r="O524" s="42">
        <v>17</v>
      </c>
      <c r="P524" s="42">
        <v>10.058823529411764</v>
      </c>
      <c r="Q524" s="110">
        <v>140</v>
      </c>
      <c r="R524" s="42">
        <v>17.5</v>
      </c>
      <c r="S524" s="177">
        <f t="shared" si="50"/>
        <v>2.4500000000000002</v>
      </c>
      <c r="T524" s="42">
        <f>INVENTARIO[[#This Row],[Costo Unitario (USD)]]+INVENTARIO[[#This Row],[Costo Envío (USD)]]</f>
        <v>12.508823529411764</v>
      </c>
      <c r="U524" s="42">
        <f>INVENTARIO[[#This Row],[Costo total]]*1.5</f>
        <v>18.763235294117646</v>
      </c>
      <c r="V524" s="42">
        <v>17</v>
      </c>
      <c r="W524" s="42">
        <f>INVENTARIO[[#This Row],[Precio Final]]-INVENTARIO[[#This Row],[Costo total]]</f>
        <v>4.4911764705882362</v>
      </c>
      <c r="X524" s="175">
        <f>INVENTARIO[[#This Row],[Ganancia Unitaria]]*INVENTARIO[[#This Row],[Salidas]]</f>
        <v>8.9823529411764724</v>
      </c>
      <c r="Y524" s="42" t="s">
        <v>1303</v>
      </c>
      <c r="Z524" s="20"/>
      <c r="AA524" s="20">
        <f>INVENTARIO[[#This Row],[Costo total]]*INVENTARIO[[#This Row],[Entradas]]</f>
        <v>25.017647058823528</v>
      </c>
      <c r="AB524" s="172">
        <f>INVENTARIO[[#This Row],[Stock Actual]]*INVENTARIO[[#This Row],[Costo total]]</f>
        <v>0</v>
      </c>
    </row>
    <row r="525" spans="1:28" ht="55" customHeight="1" x14ac:dyDescent="0.15">
      <c r="A525" s="43" t="s">
        <v>1309</v>
      </c>
      <c r="B525" s="169"/>
      <c r="C525" s="170" t="s">
        <v>12</v>
      </c>
      <c r="D525" s="83" t="s">
        <v>415</v>
      </c>
      <c r="E525" s="83" t="s">
        <v>1296</v>
      </c>
      <c r="F525" s="83" t="s">
        <v>695</v>
      </c>
      <c r="G525" s="83" t="s">
        <v>164</v>
      </c>
      <c r="H525" s="171">
        <f>INVENTARIO[[#This Row],[Precio Final]]</f>
        <v>25</v>
      </c>
      <c r="I525" s="192">
        <f t="shared" si="51"/>
        <v>30.207352941176467</v>
      </c>
      <c r="J525" s="83">
        <v>1</v>
      </c>
      <c r="K525" s="112">
        <f>SUMIFS(VENTAS[Cantidad],VENTAS[Código del producto Vendido],INVENTARIO[[#This Row],[Code]])</f>
        <v>1</v>
      </c>
      <c r="L525" s="121">
        <f>INVENTARIO[[#This Row],[Entradas]]-INVENTARIO[[#This Row],[Salidas]]</f>
        <v>0</v>
      </c>
      <c r="M525" s="171">
        <f>INVENTARIO[[#This Row],[Precio Final]]*10%</f>
        <v>2.5</v>
      </c>
      <c r="N525" s="43">
        <v>265</v>
      </c>
      <c r="O525" s="43">
        <v>17</v>
      </c>
      <c r="P525" s="43">
        <v>15.588235294117647</v>
      </c>
      <c r="Q525" s="112">
        <v>260</v>
      </c>
      <c r="R525" s="43">
        <v>17.5</v>
      </c>
      <c r="S525" s="176">
        <f t="shared" si="50"/>
        <v>4.55</v>
      </c>
      <c r="T525" s="168">
        <f>INVENTARIO[[#This Row],[Costo Unitario (USD)]]+INVENTARIO[[#This Row],[Costo Envío (USD)]]</f>
        <v>20.138235294117646</v>
      </c>
      <c r="U525" s="168">
        <f>INVENTARIO[[#This Row],[Costo total]]*1.5</f>
        <v>30.207352941176467</v>
      </c>
      <c r="V525" s="43">
        <v>25</v>
      </c>
      <c r="W525" s="43">
        <f>INVENTARIO[[#This Row],[Precio Final]]-INVENTARIO[[#This Row],[Costo total]]</f>
        <v>4.8617647058823543</v>
      </c>
      <c r="X525" s="172">
        <f>INVENTARIO[[#This Row],[Ganancia Unitaria]]*INVENTARIO[[#This Row],[Salidas]]</f>
        <v>4.8617647058823543</v>
      </c>
      <c r="Y525" s="43" t="s">
        <v>1303</v>
      </c>
      <c r="Z525" s="43"/>
      <c r="AA525" s="43">
        <f>INVENTARIO[[#This Row],[Costo total]]*INVENTARIO[[#This Row],[Entradas]]</f>
        <v>20.138235294117646</v>
      </c>
      <c r="AB525" s="172">
        <f>INVENTARIO[[#This Row],[Stock Actual]]*INVENTARIO[[#This Row],[Costo total]]</f>
        <v>0</v>
      </c>
    </row>
    <row r="526" spans="1:28" ht="55" customHeight="1" x14ac:dyDescent="0.15">
      <c r="A526" s="42" t="s">
        <v>1311</v>
      </c>
      <c r="B526" s="173"/>
      <c r="C526" s="174" t="s">
        <v>12</v>
      </c>
      <c r="D526" s="78" t="s">
        <v>1194</v>
      </c>
      <c r="E526" s="78" t="s">
        <v>1297</v>
      </c>
      <c r="F526" s="78" t="s">
        <v>695</v>
      </c>
      <c r="G526" s="78" t="s">
        <v>164</v>
      </c>
      <c r="H526" s="171">
        <f>INVENTARIO[[#This Row],[Precio Final]]</f>
        <v>20</v>
      </c>
      <c r="I526" s="193">
        <f t="shared" si="51"/>
        <v>20.523529411764706</v>
      </c>
      <c r="J526" s="78">
        <v>1</v>
      </c>
      <c r="K526" s="112">
        <f>SUMIFS(VENTAS[Cantidad],VENTAS[Código del producto Vendido],INVENTARIO[[#This Row],[Code]])</f>
        <v>1</v>
      </c>
      <c r="L526" s="120">
        <f>INVENTARIO[[#This Row],[Entradas]]-INVENTARIO[[#This Row],[Salidas]]</f>
        <v>0</v>
      </c>
      <c r="M526" s="171">
        <f>INVENTARIO[[#This Row],[Precio Final]]*10%</f>
        <v>2</v>
      </c>
      <c r="N526" s="42">
        <v>185</v>
      </c>
      <c r="O526" s="42">
        <v>17</v>
      </c>
      <c r="P526" s="42">
        <v>10.882352941176471</v>
      </c>
      <c r="Q526" s="110">
        <v>160</v>
      </c>
      <c r="R526" s="42">
        <v>17.5</v>
      </c>
      <c r="S526" s="177">
        <f t="shared" si="50"/>
        <v>2.8</v>
      </c>
      <c r="T526" s="42">
        <f>INVENTARIO[[#This Row],[Costo Unitario (USD)]]+INVENTARIO[[#This Row],[Costo Envío (USD)]]</f>
        <v>13.682352941176472</v>
      </c>
      <c r="U526" s="42">
        <f>INVENTARIO[[#This Row],[Costo total]]*1.5</f>
        <v>20.523529411764706</v>
      </c>
      <c r="V526" s="42">
        <v>20</v>
      </c>
      <c r="W526" s="42">
        <f>INVENTARIO[[#This Row],[Precio Final]]-INVENTARIO[[#This Row],[Costo total]]</f>
        <v>6.3176470588235283</v>
      </c>
      <c r="X526" s="175">
        <f>INVENTARIO[[#This Row],[Ganancia Unitaria]]*INVENTARIO[[#This Row],[Salidas]]</f>
        <v>6.3176470588235283</v>
      </c>
      <c r="Y526" s="42" t="s">
        <v>1303</v>
      </c>
      <c r="Z526" s="20"/>
      <c r="AA526" s="20">
        <f>INVENTARIO[[#This Row],[Costo total]]*INVENTARIO[[#This Row],[Entradas]]</f>
        <v>13.682352941176472</v>
      </c>
      <c r="AB526" s="172">
        <f>INVENTARIO[[#This Row],[Stock Actual]]*INVENTARIO[[#This Row],[Costo total]]</f>
        <v>0</v>
      </c>
    </row>
    <row r="527" spans="1:28" ht="55" customHeight="1" x14ac:dyDescent="0.15">
      <c r="A527" s="43" t="s">
        <v>1312</v>
      </c>
      <c r="B527" s="169"/>
      <c r="C527" s="170" t="s">
        <v>12</v>
      </c>
      <c r="D527" s="83" t="s">
        <v>1767</v>
      </c>
      <c r="E527" s="83" t="s">
        <v>1298</v>
      </c>
      <c r="F527" s="83" t="s">
        <v>1299</v>
      </c>
      <c r="G527" s="83" t="s">
        <v>164</v>
      </c>
      <c r="H527" s="171">
        <f>INVENTARIO[[#This Row],[Precio Final]]</f>
        <v>20</v>
      </c>
      <c r="I527" s="192">
        <f t="shared" si="51"/>
        <v>33.076102941176472</v>
      </c>
      <c r="J527" s="83">
        <v>1</v>
      </c>
      <c r="K527" s="112">
        <f>SUMIFS(VENTAS[Cantidad],VENTAS[Código del producto Vendido],INVENTARIO[[#This Row],[Code]])</f>
        <v>1</v>
      </c>
      <c r="L527" s="121">
        <f>INVENTARIO[[#This Row],[Entradas]]-INVENTARIO[[#This Row],[Salidas]]</f>
        <v>0</v>
      </c>
      <c r="M527" s="171">
        <f>INVENTARIO[[#This Row],[Precio Final]]*10%</f>
        <v>2</v>
      </c>
      <c r="N527" s="43">
        <v>299</v>
      </c>
      <c r="O527" s="43">
        <v>17</v>
      </c>
      <c r="P527" s="43">
        <v>17.588235294117649</v>
      </c>
      <c r="Q527" s="112">
        <v>255</v>
      </c>
      <c r="R527" s="43">
        <v>17.5</v>
      </c>
      <c r="S527" s="176">
        <f t="shared" si="50"/>
        <v>4.4625000000000004</v>
      </c>
      <c r="T527" s="168">
        <f>INVENTARIO[[#This Row],[Costo Unitario (USD)]]+INVENTARIO[[#This Row],[Costo Envío (USD)]]</f>
        <v>22.050735294117651</v>
      </c>
      <c r="U527" s="168">
        <f>INVENTARIO[[#This Row],[Costo total]]*1.5</f>
        <v>33.076102941176472</v>
      </c>
      <c r="V527" s="43">
        <v>20</v>
      </c>
      <c r="W527" s="43">
        <f>INVENTARIO[[#This Row],[Precio Final]]-INVENTARIO[[#This Row],[Costo total]]</f>
        <v>-2.0507352941176507</v>
      </c>
      <c r="X527" s="172">
        <f>INVENTARIO[[#This Row],[Ganancia Unitaria]]*INVENTARIO[[#This Row],[Salidas]]</f>
        <v>-2.0507352941176507</v>
      </c>
      <c r="Y527" s="43" t="s">
        <v>1303</v>
      </c>
      <c r="Z527" s="43"/>
      <c r="AA527" s="43">
        <f>INVENTARIO[[#This Row],[Costo total]]*INVENTARIO[[#This Row],[Entradas]]</f>
        <v>22.050735294117651</v>
      </c>
      <c r="AB527" s="172">
        <f>INVENTARIO[[#This Row],[Stock Actual]]*INVENTARIO[[#This Row],[Costo total]]</f>
        <v>0</v>
      </c>
    </row>
    <row r="528" spans="1:28" ht="55" customHeight="1" x14ac:dyDescent="0.15">
      <c r="A528" s="42" t="s">
        <v>1315</v>
      </c>
      <c r="B528" s="173"/>
      <c r="C528" s="174" t="s">
        <v>12</v>
      </c>
      <c r="D528" s="78" t="s">
        <v>50</v>
      </c>
      <c r="E528" s="78" t="s">
        <v>1300</v>
      </c>
      <c r="F528" s="78" t="s">
        <v>697</v>
      </c>
      <c r="G528" s="78" t="s">
        <v>164</v>
      </c>
      <c r="H528" s="171">
        <f>INVENTARIO[[#This Row],[Precio Final]]</f>
        <v>35</v>
      </c>
      <c r="I528" s="193">
        <f t="shared" si="51"/>
        <v>33.583455882352943</v>
      </c>
      <c r="J528" s="78">
        <v>1</v>
      </c>
      <c r="K528" s="112">
        <f>SUMIFS(VENTAS[Cantidad],VENTAS[Código del producto Vendido],INVENTARIO[[#This Row],[Code]])</f>
        <v>1</v>
      </c>
      <c r="L528" s="120">
        <f>INVENTARIO[[#This Row],[Entradas]]-INVENTARIO[[#This Row],[Salidas]]</f>
        <v>0</v>
      </c>
      <c r="M528" s="171">
        <f>INVENTARIO[[#This Row],[Precio Final]]*10%</f>
        <v>3.5</v>
      </c>
      <c r="N528" s="42">
        <v>275</v>
      </c>
      <c r="O528" s="42">
        <v>17</v>
      </c>
      <c r="P528" s="42">
        <v>16.176470588235293</v>
      </c>
      <c r="Q528" s="110">
        <v>355</v>
      </c>
      <c r="R528" s="42">
        <v>17.5</v>
      </c>
      <c r="S528" s="177">
        <f t="shared" si="50"/>
        <v>6.2125000000000004</v>
      </c>
      <c r="T528" s="42">
        <f>INVENTARIO[[#This Row],[Costo Unitario (USD)]]+INVENTARIO[[#This Row],[Costo Envío (USD)]]</f>
        <v>22.388970588235296</v>
      </c>
      <c r="U528" s="42">
        <f>INVENTARIO[[#This Row],[Costo total]]*1.5</f>
        <v>33.583455882352943</v>
      </c>
      <c r="V528" s="42">
        <v>35</v>
      </c>
      <c r="W528" s="42">
        <f>INVENTARIO[[#This Row],[Precio Final]]-INVENTARIO[[#This Row],[Costo total]]</f>
        <v>12.611029411764704</v>
      </c>
      <c r="X528" s="175">
        <f>INVENTARIO[[#This Row],[Ganancia Unitaria]]*INVENTARIO[[#This Row],[Salidas]]</f>
        <v>12.611029411764704</v>
      </c>
      <c r="Y528" s="42" t="s">
        <v>1303</v>
      </c>
      <c r="Z528" s="20"/>
      <c r="AA528" s="20">
        <f>INVENTARIO[[#This Row],[Costo total]]*INVENTARIO[[#This Row],[Entradas]]</f>
        <v>22.388970588235296</v>
      </c>
      <c r="AB528" s="172">
        <f>INVENTARIO[[#This Row],[Stock Actual]]*INVENTARIO[[#This Row],[Costo total]]</f>
        <v>0</v>
      </c>
    </row>
    <row r="529" spans="1:28" ht="55" customHeight="1" x14ac:dyDescent="0.15">
      <c r="A529" s="43" t="s">
        <v>1723</v>
      </c>
      <c r="B529" s="169"/>
      <c r="C529" s="170" t="s">
        <v>12</v>
      </c>
      <c r="D529" s="83" t="s">
        <v>50</v>
      </c>
      <c r="E529" s="83" t="s">
        <v>1300</v>
      </c>
      <c r="F529" s="83" t="s">
        <v>695</v>
      </c>
      <c r="G529" s="83" t="s">
        <v>164</v>
      </c>
      <c r="H529" s="171">
        <f>INVENTARIO[[#This Row],[Precio Final]]</f>
        <v>35</v>
      </c>
      <c r="I529" s="192">
        <f t="shared" si="51"/>
        <v>33.452205882352942</v>
      </c>
      <c r="J529" s="83">
        <v>1</v>
      </c>
      <c r="K529" s="112">
        <f>SUMIFS(VENTAS[Cantidad],VENTAS[Código del producto Vendido],INVENTARIO[[#This Row],[Code]])</f>
        <v>1</v>
      </c>
      <c r="L529" s="121">
        <f>INVENTARIO[[#This Row],[Entradas]]-INVENTARIO[[#This Row],[Salidas]]</f>
        <v>0</v>
      </c>
      <c r="M529" s="171">
        <f>INVENTARIO[[#This Row],[Precio Final]]*10%</f>
        <v>3.5</v>
      </c>
      <c r="N529" s="43">
        <v>275</v>
      </c>
      <c r="O529" s="43">
        <v>17</v>
      </c>
      <c r="P529" s="43">
        <v>16.176470588235293</v>
      </c>
      <c r="Q529" s="112">
        <v>350</v>
      </c>
      <c r="R529" s="43">
        <v>17.5</v>
      </c>
      <c r="S529" s="176">
        <f t="shared" si="50"/>
        <v>6.125</v>
      </c>
      <c r="T529" s="168">
        <f>INVENTARIO[[#This Row],[Costo Unitario (USD)]]+INVENTARIO[[#This Row],[Costo Envío (USD)]]</f>
        <v>22.301470588235293</v>
      </c>
      <c r="U529" s="168">
        <f>INVENTARIO[[#This Row],[Costo total]]*1.5</f>
        <v>33.452205882352942</v>
      </c>
      <c r="V529" s="43">
        <v>35</v>
      </c>
      <c r="W529" s="43">
        <f>INVENTARIO[[#This Row],[Precio Final]]-INVENTARIO[[#This Row],[Costo total]]</f>
        <v>12.698529411764707</v>
      </c>
      <c r="X529" s="172">
        <f>INVENTARIO[[#This Row],[Ganancia Unitaria]]*INVENTARIO[[#This Row],[Salidas]]</f>
        <v>12.698529411764707</v>
      </c>
      <c r="Y529" s="43" t="s">
        <v>1303</v>
      </c>
      <c r="Z529" s="43"/>
      <c r="AA529" s="43">
        <f>INVENTARIO[[#This Row],[Costo total]]*INVENTARIO[[#This Row],[Entradas]]</f>
        <v>22.301470588235293</v>
      </c>
      <c r="AB529" s="172">
        <f>INVENTARIO[[#This Row],[Stock Actual]]*INVENTARIO[[#This Row],[Costo total]]</f>
        <v>0</v>
      </c>
    </row>
    <row r="530" spans="1:28" ht="55" customHeight="1" x14ac:dyDescent="0.15">
      <c r="A530" s="42" t="s">
        <v>1724</v>
      </c>
      <c r="B530" s="173"/>
      <c r="C530" s="174" t="s">
        <v>12</v>
      </c>
      <c r="D530" s="78" t="s">
        <v>50</v>
      </c>
      <c r="E530" s="78" t="s">
        <v>1336</v>
      </c>
      <c r="F530" s="78" t="s">
        <v>697</v>
      </c>
      <c r="G530" s="78" t="s">
        <v>164</v>
      </c>
      <c r="H530" s="171">
        <f>INVENTARIO[[#This Row],[Precio Final]]</f>
        <v>25</v>
      </c>
      <c r="I530" s="193">
        <f t="shared" si="51"/>
        <v>23.709926470588236</v>
      </c>
      <c r="J530" s="78">
        <v>1</v>
      </c>
      <c r="K530" s="112">
        <f>SUMIFS(VENTAS[Cantidad],VENTAS[Código del producto Vendido],INVENTARIO[[#This Row],[Code]])</f>
        <v>1</v>
      </c>
      <c r="L530" s="120">
        <f>INVENTARIO[[#This Row],[Entradas]]-INVENTARIO[[#This Row],[Salidas]]</f>
        <v>0</v>
      </c>
      <c r="M530" s="171">
        <f>INVENTARIO[[#This Row],[Precio Final]]*10%</f>
        <v>2.5</v>
      </c>
      <c r="N530" s="42">
        <v>175</v>
      </c>
      <c r="O530" s="42">
        <v>17</v>
      </c>
      <c r="P530" s="42">
        <v>10.294117647058824</v>
      </c>
      <c r="Q530" s="110">
        <v>315</v>
      </c>
      <c r="R530" s="42">
        <v>17.5</v>
      </c>
      <c r="S530" s="177">
        <f t="shared" si="50"/>
        <v>5.5125000000000002</v>
      </c>
      <c r="T530" s="42">
        <f>INVENTARIO[[#This Row],[Costo Unitario (USD)]]+INVENTARIO[[#This Row],[Costo Envío (USD)]]</f>
        <v>15.806617647058825</v>
      </c>
      <c r="U530" s="42">
        <f>INVENTARIO[[#This Row],[Costo total]]*1.5</f>
        <v>23.709926470588236</v>
      </c>
      <c r="V530" s="42">
        <v>25</v>
      </c>
      <c r="W530" s="42">
        <f>INVENTARIO[[#This Row],[Precio Final]]-INVENTARIO[[#This Row],[Costo total]]</f>
        <v>9.1933823529411747</v>
      </c>
      <c r="X530" s="175">
        <f>INVENTARIO[[#This Row],[Ganancia Unitaria]]*INVENTARIO[[#This Row],[Salidas]]</f>
        <v>9.1933823529411747</v>
      </c>
      <c r="Y530" s="42" t="s">
        <v>1303</v>
      </c>
      <c r="Z530" s="20"/>
      <c r="AA530" s="20">
        <f>INVENTARIO[[#This Row],[Costo total]]*INVENTARIO[[#This Row],[Entradas]]</f>
        <v>15.806617647058825</v>
      </c>
      <c r="AB530" s="172">
        <f>INVENTARIO[[#This Row],[Stock Actual]]*INVENTARIO[[#This Row],[Costo total]]</f>
        <v>0</v>
      </c>
    </row>
    <row r="531" spans="1:28" ht="55" customHeight="1" x14ac:dyDescent="0.15">
      <c r="A531" s="43" t="s">
        <v>1720</v>
      </c>
      <c r="B531" s="169"/>
      <c r="C531" s="170" t="s">
        <v>12</v>
      </c>
      <c r="D531" s="83" t="s">
        <v>50</v>
      </c>
      <c r="E531" s="83" t="s">
        <v>1327</v>
      </c>
      <c r="F531" s="83" t="s">
        <v>695</v>
      </c>
      <c r="G531" s="83" t="s">
        <v>164</v>
      </c>
      <c r="H531" s="171">
        <f>INVENTARIO[[#This Row],[Precio Final]]</f>
        <v>25</v>
      </c>
      <c r="I531" s="192">
        <f t="shared" ref="I531:I544" si="52">U531</f>
        <v>25.200000000000003</v>
      </c>
      <c r="J531" s="83">
        <v>1</v>
      </c>
      <c r="K531" s="112">
        <f>SUMIFS(VENTAS[Cantidad],VENTAS[Código del producto Vendido],INVENTARIO[[#This Row],[Code]])</f>
        <v>1</v>
      </c>
      <c r="L531" s="121">
        <f>INVENTARIO[[#This Row],[Entradas]]-INVENTARIO[[#This Row],[Salidas]]</f>
        <v>0</v>
      </c>
      <c r="M531" s="171">
        <f>INVENTARIO[[#This Row],[Precio Final]]*10%</f>
        <v>2.5</v>
      </c>
      <c r="N531" s="43">
        <v>238</v>
      </c>
      <c r="O531" s="43">
        <v>17</v>
      </c>
      <c r="P531" s="43">
        <v>14</v>
      </c>
      <c r="Q531" s="112">
        <v>160</v>
      </c>
      <c r="R531" s="43">
        <v>17.5</v>
      </c>
      <c r="S531" s="176">
        <f t="shared" ref="S531:S544" si="53">Q531*R531/1000</f>
        <v>2.8</v>
      </c>
      <c r="T531" s="168">
        <f>INVENTARIO[[#This Row],[Costo Unitario (USD)]]+INVENTARIO[[#This Row],[Costo Envío (USD)]]</f>
        <v>16.8</v>
      </c>
      <c r="U531" s="168">
        <f>INVENTARIO[[#This Row],[Costo total]]*1.5</f>
        <v>25.200000000000003</v>
      </c>
      <c r="V531" s="43">
        <v>25</v>
      </c>
      <c r="W531" s="43">
        <f>INVENTARIO[[#This Row],[Precio Final]]-INVENTARIO[[#This Row],[Costo total]]</f>
        <v>8.1999999999999993</v>
      </c>
      <c r="X531" s="172">
        <f>INVENTARIO[[#This Row],[Ganancia Unitaria]]*INVENTARIO[[#This Row],[Salidas]]</f>
        <v>8.1999999999999993</v>
      </c>
      <c r="Y531" s="43" t="s">
        <v>1789</v>
      </c>
      <c r="Z531" s="43"/>
      <c r="AA531" s="43">
        <f>INVENTARIO[[#This Row],[Costo total]]*INVENTARIO[[#This Row],[Entradas]]</f>
        <v>16.8</v>
      </c>
      <c r="AB531" s="172">
        <f>INVENTARIO[[#This Row],[Stock Actual]]*INVENTARIO[[#This Row],[Costo total]]</f>
        <v>0</v>
      </c>
    </row>
    <row r="532" spans="1:28" ht="55" customHeight="1" x14ac:dyDescent="0.15">
      <c r="A532" s="42" t="s">
        <v>1725</v>
      </c>
      <c r="B532" s="173"/>
      <c r="C532" s="174" t="s">
        <v>12</v>
      </c>
      <c r="D532" s="78" t="s">
        <v>415</v>
      </c>
      <c r="E532" s="78" t="s">
        <v>2503</v>
      </c>
      <c r="F532" s="78" t="s">
        <v>711</v>
      </c>
      <c r="G532" s="78" t="s">
        <v>164</v>
      </c>
      <c r="H532" s="171">
        <f>INVENTARIO[[#This Row],[Precio Final]]</f>
        <v>10</v>
      </c>
      <c r="I532" s="193">
        <f t="shared" si="52"/>
        <v>6.7830882352941169</v>
      </c>
      <c r="J532" s="78">
        <v>1</v>
      </c>
      <c r="K532" s="112">
        <f>SUMIFS(VENTAS[Cantidad],VENTAS[Código del producto Vendido],INVENTARIO[[#This Row],[Code]])</f>
        <v>1</v>
      </c>
      <c r="L532" s="120">
        <f>INVENTARIO[[#This Row],[Entradas]]-INVENTARIO[[#This Row],[Salidas]]</f>
        <v>0</v>
      </c>
      <c r="M532" s="171">
        <f>INVENTARIO[[#This Row],[Precio Final]]*10%</f>
        <v>1</v>
      </c>
      <c r="N532" s="42">
        <v>62</v>
      </c>
      <c r="O532" s="42">
        <v>17</v>
      </c>
      <c r="P532" s="42">
        <v>3.6470588235294117</v>
      </c>
      <c r="Q532" s="110">
        <v>50</v>
      </c>
      <c r="R532" s="42">
        <v>17.5</v>
      </c>
      <c r="S532" s="177">
        <f t="shared" si="53"/>
        <v>0.875</v>
      </c>
      <c r="T532" s="42">
        <f>INVENTARIO[[#This Row],[Costo Unitario (USD)]]+INVENTARIO[[#This Row],[Costo Envío (USD)]]</f>
        <v>4.5220588235294112</v>
      </c>
      <c r="U532" s="42">
        <f>INVENTARIO[[#This Row],[Costo total]]*1.5</f>
        <v>6.7830882352941169</v>
      </c>
      <c r="V532" s="42">
        <v>10</v>
      </c>
      <c r="W532" s="42">
        <f>INVENTARIO[[#This Row],[Precio Final]]-INVENTARIO[[#This Row],[Costo total]]</f>
        <v>5.4779411764705888</v>
      </c>
      <c r="X532" s="175">
        <f>INVENTARIO[[#This Row],[Ganancia Unitaria]]*INVENTARIO[[#This Row],[Salidas]]</f>
        <v>5.4779411764705888</v>
      </c>
      <c r="Y532" s="42" t="s">
        <v>1303</v>
      </c>
      <c r="Z532" s="20"/>
      <c r="AA532" s="20">
        <f>INVENTARIO[[#This Row],[Costo total]]*INVENTARIO[[#This Row],[Entradas]]</f>
        <v>4.5220588235294112</v>
      </c>
      <c r="AB532" s="172">
        <f>INVENTARIO[[#This Row],[Stock Actual]]*INVENTARIO[[#This Row],[Costo total]]</f>
        <v>0</v>
      </c>
    </row>
    <row r="533" spans="1:28" ht="55" customHeight="1" x14ac:dyDescent="0.15">
      <c r="A533" s="43" t="s">
        <v>1726</v>
      </c>
      <c r="B533" s="169"/>
      <c r="C533" s="170" t="s">
        <v>12</v>
      </c>
      <c r="D533" s="83" t="s">
        <v>415</v>
      </c>
      <c r="E533" s="83" t="s">
        <v>1328</v>
      </c>
      <c r="F533" s="83" t="s">
        <v>695</v>
      </c>
      <c r="G533" s="83" t="s">
        <v>164</v>
      </c>
      <c r="H533" s="171">
        <f>INVENTARIO[[#This Row],[Precio Final]]</f>
        <v>10</v>
      </c>
      <c r="I533" s="192">
        <f t="shared" si="52"/>
        <v>10.38529411764706</v>
      </c>
      <c r="J533" s="83">
        <v>1</v>
      </c>
      <c r="K533" s="112">
        <f>SUMIFS(VENTAS[Cantidad],VENTAS[Código del producto Vendido],INVENTARIO[[#This Row],[Code]])</f>
        <v>1</v>
      </c>
      <c r="L533" s="121">
        <f>INVENTARIO[[#This Row],[Entradas]]-INVENTARIO[[#This Row],[Salidas]]</f>
        <v>0</v>
      </c>
      <c r="M533" s="171">
        <f>INVENTARIO[[#This Row],[Precio Final]]*10%</f>
        <v>1</v>
      </c>
      <c r="N533" s="43">
        <v>82</v>
      </c>
      <c r="O533" s="43">
        <v>17</v>
      </c>
      <c r="P533" s="43">
        <v>4.8235294117647056</v>
      </c>
      <c r="Q533" s="112">
        <v>120</v>
      </c>
      <c r="R533" s="43">
        <v>17.5</v>
      </c>
      <c r="S533" s="176">
        <f t="shared" si="53"/>
        <v>2.1</v>
      </c>
      <c r="T533" s="168">
        <f>INVENTARIO[[#This Row],[Costo Unitario (USD)]]+INVENTARIO[[#This Row],[Costo Envío (USD)]]</f>
        <v>6.9235294117647062</v>
      </c>
      <c r="U533" s="168">
        <f>INVENTARIO[[#This Row],[Costo total]]*1.5</f>
        <v>10.38529411764706</v>
      </c>
      <c r="V533" s="43">
        <v>10</v>
      </c>
      <c r="W533" s="43">
        <f>INVENTARIO[[#This Row],[Precio Final]]-INVENTARIO[[#This Row],[Costo total]]</f>
        <v>3.0764705882352938</v>
      </c>
      <c r="X533" s="172">
        <f>INVENTARIO[[#This Row],[Ganancia Unitaria]]*INVENTARIO[[#This Row],[Salidas]]</f>
        <v>3.0764705882352938</v>
      </c>
      <c r="Y533" s="43" t="s">
        <v>1303</v>
      </c>
      <c r="Z533" s="43"/>
      <c r="AA533" s="43">
        <f>INVENTARIO[[#This Row],[Costo total]]*INVENTARIO[[#This Row],[Entradas]]</f>
        <v>6.9235294117647062</v>
      </c>
      <c r="AB533" s="172">
        <f>INVENTARIO[[#This Row],[Stock Actual]]*INVENTARIO[[#This Row],[Costo total]]</f>
        <v>0</v>
      </c>
    </row>
    <row r="534" spans="1:28" ht="55" customHeight="1" x14ac:dyDescent="0.15">
      <c r="A534" s="42" t="s">
        <v>1727</v>
      </c>
      <c r="B534" s="173"/>
      <c r="C534" s="174" t="s">
        <v>12</v>
      </c>
      <c r="D534" s="78" t="s">
        <v>415</v>
      </c>
      <c r="E534" s="78" t="s">
        <v>1329</v>
      </c>
      <c r="F534" s="78" t="s">
        <v>698</v>
      </c>
      <c r="G534" s="78" t="s">
        <v>164</v>
      </c>
      <c r="H534" s="171">
        <f>INVENTARIO[[#This Row],[Precio Final]]</f>
        <v>28</v>
      </c>
      <c r="I534" s="193">
        <f t="shared" si="52"/>
        <v>30.719117647058823</v>
      </c>
      <c r="J534" s="78">
        <v>2</v>
      </c>
      <c r="K534" s="112">
        <f>SUMIFS(VENTAS[Cantidad],VENTAS[Código del producto Vendido],INVENTARIO[[#This Row],[Code]])</f>
        <v>2</v>
      </c>
      <c r="L534" s="120">
        <f>INVENTARIO[[#This Row],[Entradas]]-INVENTARIO[[#This Row],[Salidas]]</f>
        <v>0</v>
      </c>
      <c r="M534" s="171">
        <f>INVENTARIO[[#This Row],[Precio Final]]*10%</f>
        <v>2.8000000000000003</v>
      </c>
      <c r="N534" s="42">
        <v>247</v>
      </c>
      <c r="O534" s="42">
        <v>17</v>
      </c>
      <c r="P534" s="42">
        <v>14.529411764705882</v>
      </c>
      <c r="Q534" s="110">
        <v>340</v>
      </c>
      <c r="R534" s="42">
        <v>17.5</v>
      </c>
      <c r="S534" s="177">
        <f t="shared" si="53"/>
        <v>5.95</v>
      </c>
      <c r="T534" s="42">
        <f>INVENTARIO[[#This Row],[Costo Unitario (USD)]]+INVENTARIO[[#This Row],[Costo Envío (USD)]]</f>
        <v>20.479411764705883</v>
      </c>
      <c r="U534" s="42">
        <f>INVENTARIO[[#This Row],[Costo total]]*1.5</f>
        <v>30.719117647058823</v>
      </c>
      <c r="V534" s="42">
        <v>28</v>
      </c>
      <c r="W534" s="42">
        <f>INVENTARIO[[#This Row],[Precio Final]]-INVENTARIO[[#This Row],[Costo total]]</f>
        <v>7.5205882352941167</v>
      </c>
      <c r="X534" s="175">
        <f>INVENTARIO[[#This Row],[Ganancia Unitaria]]*INVENTARIO[[#This Row],[Salidas]]</f>
        <v>15.041176470588233</v>
      </c>
      <c r="Y534" s="42" t="s">
        <v>1303</v>
      </c>
      <c r="Z534" s="20"/>
      <c r="AA534" s="20">
        <f>INVENTARIO[[#This Row],[Costo total]]*INVENTARIO[[#This Row],[Entradas]]</f>
        <v>40.958823529411767</v>
      </c>
      <c r="AB534" s="172">
        <f>INVENTARIO[[#This Row],[Stock Actual]]*INVENTARIO[[#This Row],[Costo total]]</f>
        <v>0</v>
      </c>
    </row>
    <row r="535" spans="1:28" ht="55" customHeight="1" x14ac:dyDescent="0.15">
      <c r="A535" s="43" t="s">
        <v>1728</v>
      </c>
      <c r="B535" s="169"/>
      <c r="C535" s="170" t="s">
        <v>12</v>
      </c>
      <c r="D535" s="83" t="s">
        <v>415</v>
      </c>
      <c r="E535" s="83" t="s">
        <v>1329</v>
      </c>
      <c r="F535" s="83" t="s">
        <v>693</v>
      </c>
      <c r="G535" s="83" t="s">
        <v>164</v>
      </c>
      <c r="H535" s="171">
        <f>INVENTARIO[[#This Row],[Precio Final]]</f>
        <v>28</v>
      </c>
      <c r="I535" s="192">
        <f t="shared" si="52"/>
        <v>30.719117647058823</v>
      </c>
      <c r="J535" s="83">
        <v>2</v>
      </c>
      <c r="K535" s="112">
        <f>SUMIFS(VENTAS[Cantidad],VENTAS[Código del producto Vendido],INVENTARIO[[#This Row],[Code]])</f>
        <v>2</v>
      </c>
      <c r="L535" s="121">
        <f>INVENTARIO[[#This Row],[Entradas]]-INVENTARIO[[#This Row],[Salidas]]</f>
        <v>0</v>
      </c>
      <c r="M535" s="171">
        <f>INVENTARIO[[#This Row],[Precio Final]]*10%</f>
        <v>2.8000000000000003</v>
      </c>
      <c r="N535" s="43">
        <v>247</v>
      </c>
      <c r="O535" s="43">
        <v>17</v>
      </c>
      <c r="P535" s="43">
        <v>14.529411764705882</v>
      </c>
      <c r="Q535" s="112">
        <v>340</v>
      </c>
      <c r="R535" s="43">
        <v>17.5</v>
      </c>
      <c r="S535" s="176">
        <f t="shared" si="53"/>
        <v>5.95</v>
      </c>
      <c r="T535" s="168">
        <f>INVENTARIO[[#This Row],[Costo Unitario (USD)]]+INVENTARIO[[#This Row],[Costo Envío (USD)]]</f>
        <v>20.479411764705883</v>
      </c>
      <c r="U535" s="168">
        <f>INVENTARIO[[#This Row],[Costo total]]*1.5</f>
        <v>30.719117647058823</v>
      </c>
      <c r="V535" s="43">
        <v>28</v>
      </c>
      <c r="W535" s="43">
        <f>INVENTARIO[[#This Row],[Precio Final]]-INVENTARIO[[#This Row],[Costo total]]</f>
        <v>7.5205882352941167</v>
      </c>
      <c r="X535" s="172">
        <f>INVENTARIO[[#This Row],[Ganancia Unitaria]]*INVENTARIO[[#This Row],[Salidas]]</f>
        <v>15.041176470588233</v>
      </c>
      <c r="Y535" s="43" t="s">
        <v>1303</v>
      </c>
      <c r="Z535" s="43"/>
      <c r="AA535" s="43">
        <f>INVENTARIO[[#This Row],[Costo total]]*INVENTARIO[[#This Row],[Entradas]]</f>
        <v>40.958823529411767</v>
      </c>
      <c r="AB535" s="172">
        <f>INVENTARIO[[#This Row],[Stock Actual]]*INVENTARIO[[#This Row],[Costo total]]</f>
        <v>0</v>
      </c>
    </row>
    <row r="536" spans="1:28" ht="55" customHeight="1" x14ac:dyDescent="0.15">
      <c r="A536" s="42" t="s">
        <v>1721</v>
      </c>
      <c r="B536" s="173"/>
      <c r="C536" s="174" t="s">
        <v>12</v>
      </c>
      <c r="D536" s="78" t="s">
        <v>890</v>
      </c>
      <c r="E536" s="78" t="s">
        <v>1332</v>
      </c>
      <c r="F536" s="78" t="s">
        <v>699</v>
      </c>
      <c r="G536" s="78" t="s">
        <v>164</v>
      </c>
      <c r="H536" s="171">
        <f>INVENTARIO[[#This Row],[Precio Final]]</f>
        <v>40</v>
      </c>
      <c r="I536" s="193">
        <f t="shared" si="52"/>
        <v>48.397058823529413</v>
      </c>
      <c r="J536" s="78">
        <v>1</v>
      </c>
      <c r="K536" s="112">
        <f>SUMIFS(VENTAS[Cantidad],VENTAS[Código del producto Vendido],INVENTARIO[[#This Row],[Code]])</f>
        <v>1</v>
      </c>
      <c r="L536" s="120">
        <f>INVENTARIO[[#This Row],[Entradas]]-INVENTARIO[[#This Row],[Salidas]]</f>
        <v>0</v>
      </c>
      <c r="M536" s="171">
        <f>INVENTARIO[[#This Row],[Precio Final]]*10%</f>
        <v>4</v>
      </c>
      <c r="N536" s="42">
        <v>370</v>
      </c>
      <c r="O536" s="42">
        <v>17</v>
      </c>
      <c r="P536" s="42">
        <v>21.764705882352942</v>
      </c>
      <c r="Q536" s="110">
        <v>600</v>
      </c>
      <c r="R536" s="42">
        <v>17.5</v>
      </c>
      <c r="S536" s="177">
        <f t="shared" si="53"/>
        <v>10.5</v>
      </c>
      <c r="T536" s="42">
        <f>INVENTARIO[[#This Row],[Costo Unitario (USD)]]+INVENTARIO[[#This Row],[Costo Envío (USD)]]</f>
        <v>32.264705882352942</v>
      </c>
      <c r="U536" s="42">
        <f>INVENTARIO[[#This Row],[Costo total]]*1.5</f>
        <v>48.397058823529413</v>
      </c>
      <c r="V536" s="42">
        <v>40</v>
      </c>
      <c r="W536" s="42">
        <f>INVENTARIO[[#This Row],[Precio Final]]-INVENTARIO[[#This Row],[Costo total]]</f>
        <v>7.735294117647058</v>
      </c>
      <c r="X536" s="175">
        <f>INVENTARIO[[#This Row],[Ganancia Unitaria]]*INVENTARIO[[#This Row],[Salidas]]</f>
        <v>7.735294117647058</v>
      </c>
      <c r="Y536" s="42"/>
      <c r="Z536" s="20"/>
      <c r="AA536" s="20">
        <f>INVENTARIO[[#This Row],[Costo total]]*INVENTARIO[[#This Row],[Entradas]]</f>
        <v>32.264705882352942</v>
      </c>
      <c r="AB536" s="172">
        <f>INVENTARIO[[#This Row],[Stock Actual]]*INVENTARIO[[#This Row],[Costo total]]</f>
        <v>0</v>
      </c>
    </row>
    <row r="537" spans="1:28" ht="55" customHeight="1" x14ac:dyDescent="0.15">
      <c r="A537" s="43" t="s">
        <v>1729</v>
      </c>
      <c r="B537" s="169"/>
      <c r="C537" s="170" t="s">
        <v>12</v>
      </c>
      <c r="D537" s="83" t="s">
        <v>415</v>
      </c>
      <c r="E537" s="83" t="s">
        <v>1330</v>
      </c>
      <c r="F537" s="83" t="s">
        <v>698</v>
      </c>
      <c r="G537" s="83" t="s">
        <v>164</v>
      </c>
      <c r="H537" s="171">
        <f>INVENTARIO[[#This Row],[Precio Final]]</f>
        <v>28</v>
      </c>
      <c r="I537" s="192">
        <f t="shared" si="52"/>
        <v>29.008455882352937</v>
      </c>
      <c r="J537" s="83">
        <v>1</v>
      </c>
      <c r="K537" s="112">
        <f>SUMIFS(VENTAS[Cantidad],VENTAS[Código del producto Vendido],INVENTARIO[[#This Row],[Code]])</f>
        <v>1</v>
      </c>
      <c r="L537" s="121">
        <f>INVENTARIO[[#This Row],[Entradas]]-INVENTARIO[[#This Row],[Salidas]]</f>
        <v>0</v>
      </c>
      <c r="M537" s="171">
        <f>INVENTARIO[[#This Row],[Precio Final]]*10%</f>
        <v>2.8000000000000003</v>
      </c>
      <c r="N537" s="43">
        <v>241</v>
      </c>
      <c r="O537" s="43">
        <v>17</v>
      </c>
      <c r="P537" s="43">
        <v>14.176470588235293</v>
      </c>
      <c r="Q537" s="112">
        <v>295</v>
      </c>
      <c r="R537" s="43">
        <v>17.5</v>
      </c>
      <c r="S537" s="176">
        <f t="shared" si="53"/>
        <v>5.1624999999999996</v>
      </c>
      <c r="T537" s="168">
        <f>INVENTARIO[[#This Row],[Costo Unitario (USD)]]+INVENTARIO[[#This Row],[Costo Envío (USD)]]</f>
        <v>19.338970588235291</v>
      </c>
      <c r="U537" s="168">
        <f>INVENTARIO[[#This Row],[Costo total]]*1.5</f>
        <v>29.008455882352937</v>
      </c>
      <c r="V537" s="43">
        <v>28</v>
      </c>
      <c r="W537" s="43">
        <f>INVENTARIO[[#This Row],[Precio Final]]-INVENTARIO[[#This Row],[Costo total]]</f>
        <v>8.6610294117647086</v>
      </c>
      <c r="X537" s="172">
        <f>INVENTARIO[[#This Row],[Ganancia Unitaria]]*INVENTARIO[[#This Row],[Salidas]]</f>
        <v>8.6610294117647086</v>
      </c>
      <c r="Y537" s="43" t="s">
        <v>1303</v>
      </c>
      <c r="Z537" s="43"/>
      <c r="AA537" s="43">
        <f>INVENTARIO[[#This Row],[Costo total]]*INVENTARIO[[#This Row],[Entradas]]</f>
        <v>19.338970588235291</v>
      </c>
      <c r="AB537" s="172">
        <f>INVENTARIO[[#This Row],[Stock Actual]]*INVENTARIO[[#This Row],[Costo total]]</f>
        <v>0</v>
      </c>
    </row>
    <row r="538" spans="1:28" ht="55" customHeight="1" x14ac:dyDescent="0.15">
      <c r="A538" s="42" t="s">
        <v>1730</v>
      </c>
      <c r="B538" s="173"/>
      <c r="C538" s="174" t="s">
        <v>12</v>
      </c>
      <c r="D538" s="78" t="s">
        <v>415</v>
      </c>
      <c r="E538" s="78" t="s">
        <v>1330</v>
      </c>
      <c r="F538" s="78" t="s">
        <v>693</v>
      </c>
      <c r="G538" s="78" t="s">
        <v>164</v>
      </c>
      <c r="H538" s="171">
        <f>INVENTARIO[[#This Row],[Precio Final]]</f>
        <v>28</v>
      </c>
      <c r="I538" s="193">
        <f t="shared" si="52"/>
        <v>29.008455882352937</v>
      </c>
      <c r="J538" s="78">
        <v>2</v>
      </c>
      <c r="K538" s="112">
        <f>SUMIFS(VENTAS[Cantidad],VENTAS[Código del producto Vendido],INVENTARIO[[#This Row],[Code]])</f>
        <v>2</v>
      </c>
      <c r="L538" s="120">
        <f>INVENTARIO[[#This Row],[Entradas]]-INVENTARIO[[#This Row],[Salidas]]</f>
        <v>0</v>
      </c>
      <c r="M538" s="171">
        <f>INVENTARIO[[#This Row],[Precio Final]]*10%</f>
        <v>2.8000000000000003</v>
      </c>
      <c r="N538" s="42">
        <v>241</v>
      </c>
      <c r="O538" s="42">
        <v>17</v>
      </c>
      <c r="P538" s="42">
        <v>14.176470588235293</v>
      </c>
      <c r="Q538" s="110">
        <v>295</v>
      </c>
      <c r="R538" s="42">
        <v>17.5</v>
      </c>
      <c r="S538" s="177">
        <f t="shared" si="53"/>
        <v>5.1624999999999996</v>
      </c>
      <c r="T538" s="42">
        <f>INVENTARIO[[#This Row],[Costo Unitario (USD)]]+INVENTARIO[[#This Row],[Costo Envío (USD)]]</f>
        <v>19.338970588235291</v>
      </c>
      <c r="U538" s="42">
        <f>INVENTARIO[[#This Row],[Costo total]]*1.5</f>
        <v>29.008455882352937</v>
      </c>
      <c r="V538" s="42">
        <v>28</v>
      </c>
      <c r="W538" s="42">
        <f>INVENTARIO[[#This Row],[Precio Final]]-INVENTARIO[[#This Row],[Costo total]]</f>
        <v>8.6610294117647086</v>
      </c>
      <c r="X538" s="175">
        <f>INVENTARIO[[#This Row],[Ganancia Unitaria]]*INVENTARIO[[#This Row],[Salidas]]</f>
        <v>17.322058823529417</v>
      </c>
      <c r="Y538" s="42" t="s">
        <v>1303</v>
      </c>
      <c r="Z538" s="20"/>
      <c r="AA538" s="20">
        <f>INVENTARIO[[#This Row],[Costo total]]*INVENTARIO[[#This Row],[Entradas]]</f>
        <v>38.677941176470583</v>
      </c>
      <c r="AB538" s="172">
        <f>INVENTARIO[[#This Row],[Stock Actual]]*INVENTARIO[[#This Row],[Costo total]]</f>
        <v>0</v>
      </c>
    </row>
    <row r="539" spans="1:28" ht="55" customHeight="1" x14ac:dyDescent="0.15">
      <c r="A539" s="43" t="s">
        <v>1731</v>
      </c>
      <c r="B539" s="169"/>
      <c r="C539" s="170" t="s">
        <v>12</v>
      </c>
      <c r="D539" s="83" t="s">
        <v>3003</v>
      </c>
      <c r="E539" s="83" t="s">
        <v>1331</v>
      </c>
      <c r="F539" s="83" t="s">
        <v>1342</v>
      </c>
      <c r="G539" s="83" t="s">
        <v>164</v>
      </c>
      <c r="H539" s="171">
        <f>INVENTARIO[[#This Row],[Precio Final]]</f>
        <v>35</v>
      </c>
      <c r="I539" s="192">
        <f t="shared" si="52"/>
        <v>40.279411764705884</v>
      </c>
      <c r="J539" s="83">
        <v>2</v>
      </c>
      <c r="K539" s="112">
        <f>SUMIFS(VENTAS[Cantidad],VENTAS[Código del producto Vendido],INVENTARIO[[#This Row],[Code]])</f>
        <v>0</v>
      </c>
      <c r="L539" s="121">
        <f>INVENTARIO[[#This Row],[Entradas]]-INVENTARIO[[#This Row],[Salidas]]</f>
        <v>2</v>
      </c>
      <c r="M539" s="171">
        <f>INVENTARIO[[#This Row],[Precio Final]]*10%</f>
        <v>3.5</v>
      </c>
      <c r="N539" s="43">
        <v>278</v>
      </c>
      <c r="O539" s="43">
        <v>17</v>
      </c>
      <c r="P539" s="43">
        <v>16.352941176470587</v>
      </c>
      <c r="Q539" s="112">
        <v>600</v>
      </c>
      <c r="R539" s="43">
        <v>17.5</v>
      </c>
      <c r="S539" s="176">
        <f t="shared" si="53"/>
        <v>10.5</v>
      </c>
      <c r="T539" s="168">
        <f>INVENTARIO[[#This Row],[Costo Unitario (USD)]]+INVENTARIO[[#This Row],[Costo Envío (USD)]]</f>
        <v>26.852941176470587</v>
      </c>
      <c r="U539" s="168">
        <f>INVENTARIO[[#This Row],[Costo total]]*1.5</f>
        <v>40.279411764705884</v>
      </c>
      <c r="V539" s="43">
        <v>35</v>
      </c>
      <c r="W539" s="43">
        <f>INVENTARIO[[#This Row],[Precio Final]]-INVENTARIO[[#This Row],[Costo total]]</f>
        <v>8.147058823529413</v>
      </c>
      <c r="X539" s="172">
        <f>INVENTARIO[[#This Row],[Ganancia Unitaria]]*INVENTARIO[[#This Row],[Salidas]]</f>
        <v>0</v>
      </c>
      <c r="Y539" s="43"/>
      <c r="Z539" s="43"/>
      <c r="AA539" s="43">
        <f>INVENTARIO[[#This Row],[Costo total]]*INVENTARIO[[#This Row],[Entradas]]</f>
        <v>53.705882352941174</v>
      </c>
      <c r="AB539" s="172">
        <f>INVENTARIO[[#This Row],[Stock Actual]]*INVENTARIO[[#This Row],[Costo total]]</f>
        <v>53.705882352941174</v>
      </c>
    </row>
    <row r="540" spans="1:28" ht="55" customHeight="1" x14ac:dyDescent="0.15">
      <c r="A540" s="43"/>
      <c r="B540" s="198"/>
      <c r="C540" s="22"/>
      <c r="D540" s="199"/>
      <c r="E540" s="178"/>
      <c r="F540" s="179"/>
      <c r="G540" s="200"/>
      <c r="H540" s="43">
        <f>INVENTARIO[[#This Row],[Precio Final]]</f>
        <v>0</v>
      </c>
      <c r="I540" s="201" t="e">
        <f>U540</f>
        <v>#DIV/0!</v>
      </c>
      <c r="J540" s="120"/>
      <c r="K540" s="112">
        <f>SUMIFS(VENTAS[Cantidad],VENTAS[Código del producto Vendido],INVENTARIO[[#This Row],[Code]])</f>
        <v>0</v>
      </c>
      <c r="L540" s="112">
        <f>INVENTARIO[[#This Row],[Entradas]]-INVENTARIO[[#This Row],[Salidas]]</f>
        <v>0</v>
      </c>
      <c r="M540" s="43">
        <f>INVENTARIO[[#This Row],[Precio Final]]*10%</f>
        <v>0</v>
      </c>
      <c r="N540" s="43"/>
      <c r="O540" s="43"/>
      <c r="P540" s="43" t="e">
        <f>N540/O540</f>
        <v>#DIV/0!</v>
      </c>
      <c r="Q540" s="112"/>
      <c r="R540" s="43"/>
      <c r="S540" s="203">
        <f>Q540*R540/1000</f>
        <v>0</v>
      </c>
      <c r="T540" s="191" t="e">
        <f>(P540+S540)-INVENTARIO[[#This Row],[Comisión 10%]]</f>
        <v>#DIV/0!</v>
      </c>
      <c r="U540" s="191" t="e">
        <f>ROUNDUP(T540,0)</f>
        <v>#DIV/0!</v>
      </c>
      <c r="V540" s="202"/>
      <c r="W540" s="43" t="e">
        <f>INVENTARIO[[#This Row],[Precio Final]]-(INVENTARIO[[#This Row],[Comisión 10%]]+INVENTARIO[[#This Row],[Costo total]])</f>
        <v>#DIV/0!</v>
      </c>
      <c r="X540" s="43" t="e">
        <f>INVENTARIO[[#This Row],[Ganancia Unitaria]]*INVENTARIO[[#This Row],[Salidas]]</f>
        <v>#DIV/0!</v>
      </c>
      <c r="Y540" s="43"/>
      <c r="Z540" s="43"/>
      <c r="AA540" s="43" t="e">
        <f>INVENTARIO[[#This Row],[Costo total]]*INVENTARIO[[#This Row],[Entradas]]</f>
        <v>#DIV/0!</v>
      </c>
      <c r="AB540" s="43" t="e">
        <f>INVENTARIO[[#This Row],[Stock Actual]]*INVENTARIO[[#This Row],[Costo total]]</f>
        <v>#DIV/0!</v>
      </c>
    </row>
    <row r="541" spans="1:28" ht="55" customHeight="1" x14ac:dyDescent="0.15">
      <c r="A541" s="42" t="s">
        <v>1732</v>
      </c>
      <c r="B541" s="173"/>
      <c r="C541" s="174" t="s">
        <v>12</v>
      </c>
      <c r="D541" s="78" t="s">
        <v>215</v>
      </c>
      <c r="E541" s="78" t="s">
        <v>1331</v>
      </c>
      <c r="F541" s="78" t="s">
        <v>2325</v>
      </c>
      <c r="G541" s="78" t="s">
        <v>164</v>
      </c>
      <c r="H541" s="171">
        <f>INVENTARIO[[#This Row],[Precio Final]]</f>
        <v>40</v>
      </c>
      <c r="I541" s="193">
        <f t="shared" si="52"/>
        <v>40.279411764705884</v>
      </c>
      <c r="J541" s="78">
        <v>1</v>
      </c>
      <c r="K541" s="112">
        <f>SUMIFS(VENTAS[Cantidad],VENTAS[Código del producto Vendido],INVENTARIO[[#This Row],[Code]])</f>
        <v>1</v>
      </c>
      <c r="L541" s="120">
        <f>INVENTARIO[[#This Row],[Entradas]]-INVENTARIO[[#This Row],[Salidas]]</f>
        <v>0</v>
      </c>
      <c r="M541" s="171">
        <f>INVENTARIO[[#This Row],[Precio Final]]*10%</f>
        <v>4</v>
      </c>
      <c r="N541" s="42">
        <v>278</v>
      </c>
      <c r="O541" s="42">
        <v>17</v>
      </c>
      <c r="P541" s="42">
        <v>16.352941176470587</v>
      </c>
      <c r="Q541" s="110">
        <v>600</v>
      </c>
      <c r="R541" s="42">
        <v>17.5</v>
      </c>
      <c r="S541" s="177">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5">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3003</v>
      </c>
      <c r="E542" s="83" t="s">
        <v>1331</v>
      </c>
      <c r="F542" s="83" t="s">
        <v>2325</v>
      </c>
      <c r="G542" s="83" t="s">
        <v>164</v>
      </c>
      <c r="H542" s="171">
        <f>INVENTARIO[[#This Row],[Precio Final]]</f>
        <v>35</v>
      </c>
      <c r="I542" s="192">
        <f t="shared" si="52"/>
        <v>40.279411764705884</v>
      </c>
      <c r="J542" s="83">
        <v>2</v>
      </c>
      <c r="K542" s="112">
        <f>SUMIFS(VENTAS[Cantidad],VENTAS[Código del producto Vendido],INVENTARIO[[#This Row],[Code]])</f>
        <v>1</v>
      </c>
      <c r="L542" s="121">
        <f>INVENTARIO[[#This Row],[Entradas]]-INVENTARIO[[#This Row],[Salidas]]</f>
        <v>1</v>
      </c>
      <c r="M542" s="171">
        <f>INVENTARIO[[#This Row],[Precio Final]]*10%</f>
        <v>3.5</v>
      </c>
      <c r="N542" s="43">
        <v>278</v>
      </c>
      <c r="O542" s="43">
        <v>17</v>
      </c>
      <c r="P542" s="43">
        <v>16.352941176470587</v>
      </c>
      <c r="Q542" s="112">
        <v>600</v>
      </c>
      <c r="R542" s="43">
        <v>17.5</v>
      </c>
      <c r="S542" s="176">
        <f t="shared" si="53"/>
        <v>10.5</v>
      </c>
      <c r="T542" s="168">
        <f>INVENTARIO[[#This Row],[Costo Unitario (USD)]]+INVENTARIO[[#This Row],[Costo Envío (USD)]]</f>
        <v>26.852941176470587</v>
      </c>
      <c r="U542" s="168">
        <f>INVENTARIO[[#This Row],[Costo total]]*1.5</f>
        <v>40.279411764705884</v>
      </c>
      <c r="V542" s="43">
        <v>35</v>
      </c>
      <c r="W542" s="43">
        <f>INVENTARIO[[#This Row],[Precio Final]]-INVENTARIO[[#This Row],[Costo total]]</f>
        <v>8.147058823529413</v>
      </c>
      <c r="X542" s="172">
        <f>INVENTARIO[[#This Row],[Ganancia Unitaria]]*INVENTARIO[[#This Row],[Salidas]]</f>
        <v>8.147058823529413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1">
        <f>INVENTARIO[[#This Row],[Precio Final]]</f>
        <v>22</v>
      </c>
      <c r="I543" s="193">
        <f t="shared" si="52"/>
        <v>21.82279411764706</v>
      </c>
      <c r="J543" s="78">
        <v>1</v>
      </c>
      <c r="K543" s="112">
        <f>SUMIFS(VENTAS[Cantidad],VENTAS[Código del producto Vendido],INVENTARIO[[#This Row],[Code]])</f>
        <v>1</v>
      </c>
      <c r="L543" s="120">
        <f>INVENTARIO[[#This Row],[Entradas]]-INVENTARIO[[#This Row],[Salidas]]</f>
        <v>0</v>
      </c>
      <c r="M543" s="171">
        <f>INVENTARIO[[#This Row],[Precio Final]]*10%</f>
        <v>2.2000000000000002</v>
      </c>
      <c r="N543" s="42">
        <v>167</v>
      </c>
      <c r="O543" s="42">
        <v>17</v>
      </c>
      <c r="P543" s="42">
        <v>9.8235294117647065</v>
      </c>
      <c r="Q543" s="110">
        <v>270</v>
      </c>
      <c r="R543" s="42">
        <v>17.5</v>
      </c>
      <c r="S543" s="177">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5">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192">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6">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1">
        <f>INVENTARIO[[#This Row],[Precio Final]]</f>
        <v>28</v>
      </c>
      <c r="I545" s="193">
        <f t="shared" ref="I545:I551" si="54">U545</f>
        <v>27.641911764705885</v>
      </c>
      <c r="J545" s="78">
        <v>1</v>
      </c>
      <c r="K545" s="112">
        <f>SUMIFS(VENTAS[Cantidad],VENTAS[Código del producto Vendido],INVENTARIO[[#This Row],[Code]])</f>
        <v>0</v>
      </c>
      <c r="L545" s="120">
        <f>INVENTARIO[[#This Row],[Entradas]]-INVENTARIO[[#This Row],[Salidas]]</f>
        <v>1</v>
      </c>
      <c r="M545" s="171">
        <f>INVENTARIO[[#This Row],[Precio Final]]*10%</f>
        <v>2.8000000000000003</v>
      </c>
      <c r="N545" s="42">
        <v>227</v>
      </c>
      <c r="O545" s="42">
        <v>17</v>
      </c>
      <c r="P545" s="42">
        <v>13.352941176470589</v>
      </c>
      <c r="Q545" s="110">
        <v>290</v>
      </c>
      <c r="R545" s="42">
        <v>17.5</v>
      </c>
      <c r="S545" s="177">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5">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192">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6">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1">
        <f>INVENTARIO[[#This Row],[Precio Final]]</f>
        <v>22</v>
      </c>
      <c r="I547" s="193">
        <f t="shared" si="54"/>
        <v>27.641911764705885</v>
      </c>
      <c r="J547" s="78">
        <v>1</v>
      </c>
      <c r="K547" s="112">
        <f>SUMIFS(VENTAS[Cantidad],VENTAS[Código del producto Vendido],INVENTARIO[[#This Row],[Code]])</f>
        <v>1</v>
      </c>
      <c r="L547" s="120">
        <f>INVENTARIO[[#This Row],[Entradas]]-INVENTARIO[[#This Row],[Salidas]]</f>
        <v>0</v>
      </c>
      <c r="M547" s="171">
        <f>INVENTARIO[[#This Row],[Precio Final]]*10%</f>
        <v>2.2000000000000002</v>
      </c>
      <c r="N547" s="42">
        <v>227</v>
      </c>
      <c r="O547" s="42">
        <v>17</v>
      </c>
      <c r="P547" s="42">
        <v>13.352941176470589</v>
      </c>
      <c r="Q547" s="110">
        <v>290</v>
      </c>
      <c r="R547" s="42">
        <v>17.5</v>
      </c>
      <c r="S547" s="177">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5">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192">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6">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2663</v>
      </c>
      <c r="E549" s="78" t="s">
        <v>1337</v>
      </c>
      <c r="F549" s="78" t="s">
        <v>698</v>
      </c>
      <c r="G549" s="78" t="s">
        <v>164</v>
      </c>
      <c r="H549" s="171">
        <f>INVENTARIO[[#This Row],[Precio Final]]</f>
        <v>12</v>
      </c>
      <c r="I549" s="193">
        <f t="shared" si="54"/>
        <v>9.6452205882352935</v>
      </c>
      <c r="J549" s="78">
        <v>1</v>
      </c>
      <c r="K549" s="112">
        <f>SUMIFS(VENTAS[Cantidad],VENTAS[Código del producto Vendido],INVENTARIO[[#This Row],[Code]])</f>
        <v>0</v>
      </c>
      <c r="L549" s="120">
        <f>INVENTARIO[[#This Row],[Entradas]]-INVENTARIO[[#This Row],[Salidas]]</f>
        <v>1</v>
      </c>
      <c r="M549" s="171">
        <f>INVENTARIO[[#This Row],[Precio Final]]*10%</f>
        <v>1.2000000000000002</v>
      </c>
      <c r="N549" s="42">
        <v>87</v>
      </c>
      <c r="O549" s="42">
        <v>17</v>
      </c>
      <c r="P549" s="42">
        <v>5.117647058823529</v>
      </c>
      <c r="Q549" s="110">
        <v>75</v>
      </c>
      <c r="R549" s="42">
        <v>17.5</v>
      </c>
      <c r="S549" s="177">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5">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192">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6">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1">
        <f>INVENTARIO[[#This Row],[Precio Final]]</f>
        <v>12</v>
      </c>
      <c r="I551" s="193">
        <f t="shared" si="54"/>
        <v>9.6452205882352935</v>
      </c>
      <c r="J551" s="78">
        <v>1</v>
      </c>
      <c r="K551" s="112">
        <f>SUMIFS(VENTAS[Cantidad],VENTAS[Código del producto Vendido],INVENTARIO[[#This Row],[Code]])</f>
        <v>0</v>
      </c>
      <c r="L551" s="120">
        <f>INVENTARIO[[#This Row],[Entradas]]-INVENTARIO[[#This Row],[Salidas]]</f>
        <v>1</v>
      </c>
      <c r="M551" s="171">
        <f>INVENTARIO[[#This Row],[Precio Final]]*10%</f>
        <v>1.2000000000000002</v>
      </c>
      <c r="N551" s="42">
        <v>87</v>
      </c>
      <c r="O551" s="42">
        <v>17</v>
      </c>
      <c r="P551" s="42">
        <v>5.117647058823529</v>
      </c>
      <c r="Q551" s="110">
        <v>75</v>
      </c>
      <c r="R551" s="42">
        <v>17.5</v>
      </c>
      <c r="S551" s="177">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5">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192">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6">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1">
        <f>INVENTARIO[[#This Row],[Precio Final]]</f>
        <v>12</v>
      </c>
      <c r="I553" s="193">
        <f t="shared" si="56"/>
        <v>10.663235294117646</v>
      </c>
      <c r="J553" s="78">
        <v>2</v>
      </c>
      <c r="K553" s="112">
        <f>SUMIFS(VENTAS[Cantidad],VENTAS[Código del producto Vendido],INVENTARIO[[#This Row],[Code]])</f>
        <v>2</v>
      </c>
      <c r="L553" s="120">
        <f>INVENTARIO[[#This Row],[Entradas]]-INVENTARIO[[#This Row],[Salidas]]</f>
        <v>0</v>
      </c>
      <c r="M553" s="171">
        <f>INVENTARIO[[#This Row],[Precio Final]]*10%</f>
        <v>1.2000000000000002</v>
      </c>
      <c r="N553" s="42">
        <v>103</v>
      </c>
      <c r="O553" s="42">
        <v>17</v>
      </c>
      <c r="P553" s="42">
        <v>6.0588235294117645</v>
      </c>
      <c r="Q553" s="110">
        <v>60</v>
      </c>
      <c r="R553" s="42">
        <v>17.5</v>
      </c>
      <c r="S553" s="177">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5">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2812</v>
      </c>
      <c r="E554" s="83" t="s">
        <v>2402</v>
      </c>
      <c r="F554" s="83" t="s">
        <v>714</v>
      </c>
      <c r="G554" s="83" t="s">
        <v>164</v>
      </c>
      <c r="H554" s="171">
        <f>INVENTARIO[[#This Row],[Precio Final]]</f>
        <v>40</v>
      </c>
      <c r="I554" s="192">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6">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2819</v>
      </c>
      <c r="E555" s="78" t="s">
        <v>1341</v>
      </c>
      <c r="F555" s="78" t="s">
        <v>695</v>
      </c>
      <c r="G555" s="78" t="s">
        <v>164</v>
      </c>
      <c r="H555" s="171">
        <f>INVENTARIO[[#This Row],[Precio Final]]</f>
        <v>18</v>
      </c>
      <c r="I555" s="193">
        <f t="shared" si="56"/>
        <v>18.141176470588235</v>
      </c>
      <c r="J555" s="78">
        <v>1</v>
      </c>
      <c r="K555" s="112">
        <f>SUMIFS(VENTAS[Cantidad],VENTAS[Código del producto Vendido],INVENTARIO[[#This Row],[Code]])</f>
        <v>0</v>
      </c>
      <c r="L555" s="120">
        <f>INVENTARIO[[#This Row],[Entradas]]-INVENTARIO[[#This Row],[Salidas]]</f>
        <v>1</v>
      </c>
      <c r="M555" s="171">
        <f>INVENTARIO[[#This Row],[Precio Final]]*10%</f>
        <v>1.8</v>
      </c>
      <c r="N555" s="42">
        <v>158</v>
      </c>
      <c r="O555" s="42">
        <v>17</v>
      </c>
      <c r="P555" s="42">
        <v>9.2941176470588243</v>
      </c>
      <c r="Q555" s="110">
        <v>160</v>
      </c>
      <c r="R555" s="42">
        <v>17.5</v>
      </c>
      <c r="S555" s="177">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5">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78" t="s">
        <v>2819</v>
      </c>
      <c r="E556" s="83" t="s">
        <v>1340</v>
      </c>
      <c r="F556" s="83" t="s">
        <v>695</v>
      </c>
      <c r="G556" s="83" t="s">
        <v>164</v>
      </c>
      <c r="H556" s="171">
        <f>INVENTARIO[[#This Row],[Precio Final]]</f>
        <v>18</v>
      </c>
      <c r="I556" s="192">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6">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2825</v>
      </c>
      <c r="F557" s="78" t="s">
        <v>695</v>
      </c>
      <c r="G557" s="78" t="s">
        <v>164</v>
      </c>
      <c r="H557" s="171">
        <f>INVENTARIO[[#This Row],[Precio Final]]</f>
        <v>35</v>
      </c>
      <c r="I557" s="193">
        <f t="shared" si="56"/>
        <v>35.481617647058826</v>
      </c>
      <c r="J557" s="78">
        <v>2</v>
      </c>
      <c r="K557" s="112">
        <f>SUMIFS(VENTAS[Cantidad],VENTAS[Código del producto Vendido],INVENTARIO[[#This Row],[Code]])</f>
        <v>1</v>
      </c>
      <c r="L557" s="120">
        <f>INVENTARIO[[#This Row],[Entradas]]-INVENTARIO[[#This Row],[Salidas]]</f>
        <v>1</v>
      </c>
      <c r="M557" s="171">
        <f>INVENTARIO[[#This Row],[Precio Final]]*10%</f>
        <v>3.5</v>
      </c>
      <c r="N557" s="42">
        <v>298</v>
      </c>
      <c r="O557" s="42">
        <v>17</v>
      </c>
      <c r="P557" s="42">
        <v>17.529411764705884</v>
      </c>
      <c r="Q557" s="110">
        <v>350</v>
      </c>
      <c r="R557" s="42">
        <v>17.5</v>
      </c>
      <c r="S557" s="177">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5">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192">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6">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2322</v>
      </c>
      <c r="G559" s="78" t="s">
        <v>164</v>
      </c>
      <c r="H559" s="171">
        <f>INVENTARIO[[#This Row],[Precio Final]]</f>
        <v>35</v>
      </c>
      <c r="I559" s="193">
        <f t="shared" si="56"/>
        <v>37.919117647058826</v>
      </c>
      <c r="J559" s="78">
        <v>1</v>
      </c>
      <c r="K559" s="112">
        <f>SUMIFS(VENTAS[Cantidad],VENTAS[Código del producto Vendido],INVENTARIO[[#This Row],[Code]])</f>
        <v>0</v>
      </c>
      <c r="L559" s="120">
        <f>INVENTARIO[[#This Row],[Entradas]]-INVENTARIO[[#This Row],[Salidas]]</f>
        <v>1</v>
      </c>
      <c r="M559" s="171">
        <f>INVENTARIO[[#This Row],[Precio Final]]*10%</f>
        <v>3.5</v>
      </c>
      <c r="N559" s="42">
        <v>400</v>
      </c>
      <c r="O559" s="42">
        <v>17</v>
      </c>
      <c r="P559" s="42">
        <v>23.529411764705884</v>
      </c>
      <c r="Q559" s="110">
        <v>100</v>
      </c>
      <c r="R559" s="42">
        <v>17.5</v>
      </c>
      <c r="S559" s="177">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5">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192">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6">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1">
        <f>INVENTARIO[[#This Row],[Precio Final]]</f>
        <v>25</v>
      </c>
      <c r="I561" s="193">
        <f t="shared" si="56"/>
        <v>30.363970588235293</v>
      </c>
      <c r="J561" s="78">
        <v>2</v>
      </c>
      <c r="K561" s="112">
        <f>SUMIFS(VENTAS[Cantidad],VENTAS[Código del producto Vendido],INVENTARIO[[#This Row],[Code]])</f>
        <v>2</v>
      </c>
      <c r="L561" s="120">
        <f>INVENTARIO[[#This Row],[Entradas]]-INVENTARIO[[#This Row],[Salidas]]</f>
        <v>0</v>
      </c>
      <c r="M561" s="171">
        <f>INVENTARIO[[#This Row],[Precio Final]]*10%</f>
        <v>2.5</v>
      </c>
      <c r="N561" s="42">
        <v>240</v>
      </c>
      <c r="O561" s="42">
        <v>17</v>
      </c>
      <c r="P561" s="42">
        <v>14.117647058823529</v>
      </c>
      <c r="Q561" s="110">
        <v>350</v>
      </c>
      <c r="R561" s="42">
        <v>17.5</v>
      </c>
      <c r="S561" s="177">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5">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192">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6">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2504</v>
      </c>
      <c r="F563" s="78" t="s">
        <v>695</v>
      </c>
      <c r="G563" s="78" t="s">
        <v>164</v>
      </c>
      <c r="H563" s="171">
        <f>INVENTARIO[[#This Row],[Precio Final]]</f>
        <v>12</v>
      </c>
      <c r="I563" s="193">
        <f t="shared" si="56"/>
        <v>12.163235294117648</v>
      </c>
      <c r="J563" s="78">
        <v>2</v>
      </c>
      <c r="K563" s="112">
        <f>SUMIFS(VENTAS[Cantidad],VENTAS[Código del producto Vendido],INVENTARIO[[#This Row],[Code]])</f>
        <v>0</v>
      </c>
      <c r="L563" s="120">
        <f>INVENTARIO[[#This Row],[Entradas]]-INVENTARIO[[#This Row],[Salidas]]</f>
        <v>2</v>
      </c>
      <c r="M563" s="171">
        <f>INVENTARIO[[#This Row],[Precio Final]]*10%</f>
        <v>1.2000000000000002</v>
      </c>
      <c r="N563" s="42">
        <v>120</v>
      </c>
      <c r="O563" s="42">
        <v>17</v>
      </c>
      <c r="P563" s="42">
        <v>7.0588235294117645</v>
      </c>
      <c r="Q563" s="110">
        <v>60</v>
      </c>
      <c r="R563" s="42">
        <v>17.5</v>
      </c>
      <c r="S563" s="177">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5">
        <f>INVENTARIO[[#This Row],[Ganancia Unitaria]]*INVENTARIO[[#This Row],[Salidas]]</f>
        <v>0</v>
      </c>
      <c r="Y563" s="42"/>
      <c r="Z563" s="20"/>
      <c r="AA563" s="20">
        <f>INVENTARIO[[#This Row],[Costo total]]*INVENTARIO[[#This Row],[Entradas]]</f>
        <v>16.21764705882353</v>
      </c>
      <c r="AB563" s="172">
        <f>INVENTARIO[[#This Row],[Stock Actual]]*INVENTARIO[[#This Row],[Costo total]]</f>
        <v>16.21764705882353</v>
      </c>
    </row>
    <row r="564" spans="1:28" ht="55" customHeight="1" x14ac:dyDescent="0.15">
      <c r="A564" s="43" t="s">
        <v>1755</v>
      </c>
      <c r="B564" s="169"/>
      <c r="C564" s="170" t="s">
        <v>12</v>
      </c>
      <c r="D564" s="83" t="s">
        <v>2579</v>
      </c>
      <c r="E564" s="83" t="s">
        <v>1772</v>
      </c>
      <c r="F564" s="83" t="s">
        <v>697</v>
      </c>
      <c r="G564" s="83" t="s">
        <v>426</v>
      </c>
      <c r="H564" s="171">
        <f>INVENTARIO[[#This Row],[Precio Final]]</f>
        <v>25</v>
      </c>
      <c r="I564" s="192">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6">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2579</v>
      </c>
      <c r="E565" s="78" t="s">
        <v>2505</v>
      </c>
      <c r="F565" s="78" t="s">
        <v>697</v>
      </c>
      <c r="G565" s="78" t="s">
        <v>426</v>
      </c>
      <c r="H565" s="171">
        <f>INVENTARIO[[#This Row],[Precio Final]]</f>
        <v>25</v>
      </c>
      <c r="I565" s="193">
        <f t="shared" si="56"/>
        <v>29.962500000000002</v>
      </c>
      <c r="J565" s="78">
        <v>1</v>
      </c>
      <c r="K565" s="112">
        <f>SUMIFS(VENTAS[Cantidad],VENTAS[Código del producto Vendido],INVENTARIO[[#This Row],[Code]])</f>
        <v>0</v>
      </c>
      <c r="L565" s="120">
        <f>INVENTARIO[[#This Row],[Entradas]]-INVENTARIO[[#This Row],[Salidas]]</f>
        <v>1</v>
      </c>
      <c r="M565" s="171">
        <f>INVENTARIO[[#This Row],[Precio Final]]*10%</f>
        <v>2.5</v>
      </c>
      <c r="N565" s="42">
        <v>289</v>
      </c>
      <c r="O565" s="42">
        <v>17</v>
      </c>
      <c r="P565" s="42">
        <v>17</v>
      </c>
      <c r="Q565" s="110">
        <v>170</v>
      </c>
      <c r="R565" s="42">
        <v>17.5</v>
      </c>
      <c r="S565" s="177">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5">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2579</v>
      </c>
      <c r="E566" s="83" t="s">
        <v>1773</v>
      </c>
      <c r="F566" s="83" t="s">
        <v>698</v>
      </c>
      <c r="G566" s="83" t="s">
        <v>426</v>
      </c>
      <c r="H566" s="171">
        <f>INVENTARIO[[#This Row],[Precio Final]]</f>
        <v>35</v>
      </c>
      <c r="I566" s="192">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6">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2812</v>
      </c>
      <c r="E567" s="78" t="s">
        <v>1774</v>
      </c>
      <c r="F567" s="78" t="s">
        <v>714</v>
      </c>
      <c r="G567" s="78" t="s">
        <v>164</v>
      </c>
      <c r="H567" s="171">
        <f>INVENTARIO[[#This Row],[Precio Final]]</f>
        <v>40</v>
      </c>
      <c r="I567" s="193">
        <f t="shared" si="56"/>
        <v>48.419117647058826</v>
      </c>
      <c r="J567" s="78">
        <v>1</v>
      </c>
      <c r="K567" s="112">
        <f>SUMIFS(VENTAS[Cantidad],VENTAS[Código del producto Vendido],INVENTARIO[[#This Row],[Code]])</f>
        <v>0</v>
      </c>
      <c r="L567" s="120">
        <f>INVENTARIO[[#This Row],[Entradas]]-INVENTARIO[[#This Row],[Salidas]]</f>
        <v>1</v>
      </c>
      <c r="M567" s="171">
        <f>INVENTARIO[[#This Row],[Precio Final]]*10%</f>
        <v>4</v>
      </c>
      <c r="N567" s="42">
        <v>400</v>
      </c>
      <c r="O567" s="42">
        <v>17</v>
      </c>
      <c r="P567" s="42">
        <v>23.529411764705884</v>
      </c>
      <c r="Q567" s="110">
        <v>500</v>
      </c>
      <c r="R567" s="42">
        <v>17.5</v>
      </c>
      <c r="S567" s="177">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5">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192">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6">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2819</v>
      </c>
      <c r="E569" s="78" t="s">
        <v>1791</v>
      </c>
      <c r="F569" s="78" t="s">
        <v>2323</v>
      </c>
      <c r="G569" s="78" t="s">
        <v>426</v>
      </c>
      <c r="H569" s="171">
        <f>INVENTARIO[[#This Row],[Precio Final]]</f>
        <v>10</v>
      </c>
      <c r="I569" s="193">
        <v>1.5</v>
      </c>
      <c r="J569" s="78">
        <v>1</v>
      </c>
      <c r="K569" s="112">
        <f>SUMIFS(VENTAS[Cantidad],VENTAS[Código del producto Vendido],INVENTARIO[[#This Row],[Code]])</f>
        <v>1</v>
      </c>
      <c r="L569" s="120">
        <f>INVENTARIO[[#This Row],[Entradas]]-INVENTARIO[[#This Row],[Salidas]]</f>
        <v>0</v>
      </c>
      <c r="M569" s="171">
        <f>INVENTARIO[[#This Row],[Precio Final]]*10%</f>
        <v>1</v>
      </c>
      <c r="N569" s="42">
        <v>2.68</v>
      </c>
      <c r="O569" s="42">
        <v>0</v>
      </c>
      <c r="P569" s="42">
        <v>6</v>
      </c>
      <c r="Q569" s="110"/>
      <c r="R569" s="42"/>
      <c r="S569" s="177">
        <v>1</v>
      </c>
      <c r="T569" s="42">
        <f>INVENTARIO[[#This Row],[Costo Unitario (USD)]]+INVENTARIO[[#This Row],[Costo Envío (USD)]]</f>
        <v>7</v>
      </c>
      <c r="U569" s="42">
        <f>INVENTARIO[[#This Row],[Costo total]]*1.5</f>
        <v>10.5</v>
      </c>
      <c r="V569" s="42">
        <v>10</v>
      </c>
      <c r="W569" s="42">
        <f>INVENTARIO[[#This Row],[Precio Final]]-INVENTARIO[[#This Row],[Costo total]]</f>
        <v>3</v>
      </c>
      <c r="X569" s="175">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78" t="s">
        <v>2819</v>
      </c>
      <c r="E570" s="83" t="s">
        <v>1793</v>
      </c>
      <c r="F570" s="83" t="s">
        <v>697</v>
      </c>
      <c r="G570" s="83" t="s">
        <v>164</v>
      </c>
      <c r="H570" s="171">
        <f>INVENTARIO[[#This Row],[Precio Final]]</f>
        <v>13</v>
      </c>
      <c r="I570" s="192">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6">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2208</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2819</v>
      </c>
      <c r="E571" s="78" t="s">
        <v>1793</v>
      </c>
      <c r="F571" s="78" t="s">
        <v>695</v>
      </c>
      <c r="G571" s="78" t="s">
        <v>164</v>
      </c>
      <c r="H571" s="171">
        <f>INVENTARIO[[#This Row],[Precio Final]]</f>
        <v>13</v>
      </c>
      <c r="I571" s="193">
        <v>1.7</v>
      </c>
      <c r="J571" s="78">
        <v>1</v>
      </c>
      <c r="K571" s="112">
        <f>SUMIFS(VENTAS[Cantidad],VENTAS[Código del producto Vendido],INVENTARIO[[#This Row],[Code]])</f>
        <v>1</v>
      </c>
      <c r="L571" s="120">
        <f>INVENTARIO[[#This Row],[Entradas]]-INVENTARIO[[#This Row],[Salidas]]</f>
        <v>0</v>
      </c>
      <c r="M571" s="171">
        <f>INVENTARIO[[#This Row],[Precio Final]]*10%</f>
        <v>1.3</v>
      </c>
      <c r="N571" s="42">
        <v>3.75</v>
      </c>
      <c r="O571" s="42">
        <v>0</v>
      </c>
      <c r="P571" s="42">
        <v>6.53</v>
      </c>
      <c r="Q571" s="110"/>
      <c r="R571" s="42"/>
      <c r="S571" s="177">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5">
        <f>INVENTARIO[[#This Row],[Ganancia Unitaria]]*INVENTARIO[[#This Row],[Salidas]]</f>
        <v>4.4699999999999989</v>
      </c>
      <c r="Y571" s="42" t="s">
        <v>2208</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192">
        <v>6</v>
      </c>
      <c r="J572" s="83">
        <v>11</v>
      </c>
      <c r="K572" s="112">
        <f>SUMIFS(VENTAS[Cantidad],VENTAS[Código del producto Vendido],INVENTARIO[[#This Row],[Code]])</f>
        <v>7</v>
      </c>
      <c r="L572" s="121">
        <f>INVENTARIO[[#This Row],[Entradas]]-INVENTARIO[[#This Row],[Salidas]]</f>
        <v>4</v>
      </c>
      <c r="M572" s="171">
        <f>INVENTARIO[[#This Row],[Precio Final]]*10%</f>
        <v>0.5</v>
      </c>
      <c r="N572" s="43">
        <v>21.29</v>
      </c>
      <c r="O572" s="43">
        <v>12.26</v>
      </c>
      <c r="P572" s="43">
        <v>1.03</v>
      </c>
      <c r="Q572" s="112"/>
      <c r="R572" s="43"/>
      <c r="S572" s="176">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20.79</v>
      </c>
      <c r="Y572" s="43" t="s">
        <v>2208</v>
      </c>
      <c r="Z572" s="43"/>
      <c r="AA572" s="43">
        <f>INVENTARIO[[#This Row],[Costo total]]*INVENTARIO[[#This Row],[Entradas]]</f>
        <v>22.330000000000002</v>
      </c>
      <c r="AB572" s="172">
        <f>INVENTARIO[[#This Row],[Stock Actual]]*INVENTARIO[[#This Row],[Costo total]]</f>
        <v>8.120000000000001</v>
      </c>
    </row>
    <row r="573" spans="1:28" ht="55" customHeight="1" x14ac:dyDescent="0.15">
      <c r="A573" s="42" t="s">
        <v>1797</v>
      </c>
      <c r="B573" s="173"/>
      <c r="C573" s="174" t="s">
        <v>12</v>
      </c>
      <c r="D573" s="78" t="s">
        <v>2327</v>
      </c>
      <c r="E573" s="78" t="s">
        <v>1798</v>
      </c>
      <c r="F573" s="78" t="s">
        <v>698</v>
      </c>
      <c r="G573" s="78" t="s">
        <v>164</v>
      </c>
      <c r="H573" s="171">
        <f>INVENTARIO[[#This Row],[Precio Final]]</f>
        <v>22</v>
      </c>
      <c r="I573" s="193">
        <v>5.19</v>
      </c>
      <c r="J573" s="78">
        <v>2</v>
      </c>
      <c r="K573" s="112">
        <f>SUMIFS(VENTAS[Cantidad],VENTAS[Código del producto Vendido],INVENTARIO[[#This Row],[Code]])</f>
        <v>2</v>
      </c>
      <c r="L573" s="120">
        <f>INVENTARIO[[#This Row],[Entradas]]-INVENTARIO[[#This Row],[Salidas]]</f>
        <v>0</v>
      </c>
      <c r="M573" s="171">
        <f>INVENTARIO[[#This Row],[Precio Final]]*10%</f>
        <v>2.2000000000000002</v>
      </c>
      <c r="N573" s="42">
        <v>9.02</v>
      </c>
      <c r="O573" s="42">
        <v>0</v>
      </c>
      <c r="P573" s="42">
        <v>12.29</v>
      </c>
      <c r="Q573" s="110"/>
      <c r="R573" s="42"/>
      <c r="S573" s="177">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5">
        <f>INVENTARIO[[#This Row],[Ganancia Unitaria]]*INVENTARIO[[#This Row],[Salidas]]</f>
        <v>15.420000000000002</v>
      </c>
      <c r="Y573" s="42" t="s">
        <v>2208</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2327</v>
      </c>
      <c r="E574" s="83" t="s">
        <v>2506</v>
      </c>
      <c r="F574" s="83" t="s">
        <v>2644</v>
      </c>
      <c r="G574" s="83" t="s">
        <v>164</v>
      </c>
      <c r="H574" s="171">
        <f>INVENTARIO[[#This Row],[Precio Final]]</f>
        <v>20</v>
      </c>
      <c r="I574" s="192">
        <v>5.19</v>
      </c>
      <c r="J574" s="83">
        <v>1</v>
      </c>
      <c r="K574" s="112">
        <f>SUMIFS(VENTAS[Cantidad],VENTAS[Código del producto Vendido],INVENTARIO[[#This Row],[Code]])</f>
        <v>0</v>
      </c>
      <c r="L574" s="121">
        <f>INVENTARIO[[#This Row],[Entradas]]-INVENTARIO[[#This Row],[Salidas]]</f>
        <v>1</v>
      </c>
      <c r="M574" s="171">
        <f>INVENTARIO[[#This Row],[Precio Final]]*10%</f>
        <v>2</v>
      </c>
      <c r="N574" s="43">
        <v>0</v>
      </c>
      <c r="O574" s="43">
        <v>17.489999999999998</v>
      </c>
      <c r="P574" s="43">
        <v>12.29</v>
      </c>
      <c r="Q574" s="112"/>
      <c r="R574" s="43"/>
      <c r="S574" s="176">
        <v>2</v>
      </c>
      <c r="T574" s="168">
        <f>INVENTARIO[[#This Row],[Costo Unitario (USD)]]+INVENTARIO[[#This Row],[Costo Envío (USD)]]</f>
        <v>14.29</v>
      </c>
      <c r="U574" s="168">
        <f>INVENTARIO[[#This Row],[Costo total]]*1.5</f>
        <v>21.434999999999999</v>
      </c>
      <c r="V574" s="43">
        <v>20</v>
      </c>
      <c r="W574" s="43">
        <f>INVENTARIO[[#This Row],[Precio Final]]-INVENTARIO[[#This Row],[Costo total]]</f>
        <v>5.7100000000000009</v>
      </c>
      <c r="X574" s="172">
        <f>INVENTARIO[[#This Row],[Ganancia Unitaria]]*INVENTARIO[[#This Row],[Salidas]]</f>
        <v>0</v>
      </c>
      <c r="Y574" s="43" t="s">
        <v>2208</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2327</v>
      </c>
      <c r="E575" s="78" t="s">
        <v>2506</v>
      </c>
      <c r="F575" s="78" t="s">
        <v>2507</v>
      </c>
      <c r="G575" s="78" t="s">
        <v>164</v>
      </c>
      <c r="H575" s="171">
        <f>INVENTARIO[[#This Row],[Precio Final]]</f>
        <v>20</v>
      </c>
      <c r="I575" s="193">
        <v>5.19</v>
      </c>
      <c r="J575" s="78">
        <v>1</v>
      </c>
      <c r="K575" s="112">
        <f>SUMIFS(VENTAS[Cantidad],VENTAS[Código del producto Vendido],INVENTARIO[[#This Row],[Code]])</f>
        <v>0</v>
      </c>
      <c r="L575" s="120">
        <f>INVENTARIO[[#This Row],[Entradas]]-INVENTARIO[[#This Row],[Salidas]]</f>
        <v>1</v>
      </c>
      <c r="M575" s="171">
        <f>INVENTARIO[[#This Row],[Precio Final]]*10%</f>
        <v>2</v>
      </c>
      <c r="N575" s="42">
        <v>0</v>
      </c>
      <c r="O575" s="42">
        <v>17.489999999999998</v>
      </c>
      <c r="P575" s="42">
        <v>12.29</v>
      </c>
      <c r="Q575" s="110"/>
      <c r="R575" s="42"/>
      <c r="S575" s="177">
        <v>2</v>
      </c>
      <c r="T575" s="42">
        <f>INVENTARIO[[#This Row],[Costo Unitario (USD)]]+INVENTARIO[[#This Row],[Costo Envío (USD)]]</f>
        <v>14.29</v>
      </c>
      <c r="U575" s="42">
        <f>INVENTARIO[[#This Row],[Costo total]]*1.5</f>
        <v>21.434999999999999</v>
      </c>
      <c r="V575" s="42">
        <v>20</v>
      </c>
      <c r="W575" s="42">
        <f>INVENTARIO[[#This Row],[Precio Final]]-INVENTARIO[[#This Row],[Costo total]]</f>
        <v>5.7100000000000009</v>
      </c>
      <c r="X575" s="175">
        <f>INVENTARIO[[#This Row],[Ganancia Unitaria]]*INVENTARIO[[#This Row],[Salidas]]</f>
        <v>0</v>
      </c>
      <c r="Y575" s="42" t="s">
        <v>2208</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78" t="s">
        <v>2819</v>
      </c>
      <c r="E576" s="83" t="s">
        <v>1802</v>
      </c>
      <c r="F576" s="83" t="s">
        <v>695</v>
      </c>
      <c r="G576" s="83" t="s">
        <v>164</v>
      </c>
      <c r="H576" s="171">
        <f>INVENTARIO[[#This Row],[Precio Final]]</f>
        <v>13</v>
      </c>
      <c r="I576" s="192">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6">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2208</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2819</v>
      </c>
      <c r="E577" s="78" t="s">
        <v>1802</v>
      </c>
      <c r="F577" s="78" t="s">
        <v>697</v>
      </c>
      <c r="G577" s="78" t="s">
        <v>164</v>
      </c>
      <c r="H577" s="171">
        <f>INVENTARIO[[#This Row],[Precio Final]]</f>
        <v>13</v>
      </c>
      <c r="I577" s="193">
        <v>1.7</v>
      </c>
      <c r="J577" s="78">
        <v>1</v>
      </c>
      <c r="K577" s="112">
        <f>SUMIFS(VENTAS[Cantidad],VENTAS[Código del producto Vendido],INVENTARIO[[#This Row],[Code]])</f>
        <v>1</v>
      </c>
      <c r="L577" s="120">
        <f>INVENTARIO[[#This Row],[Entradas]]-INVENTARIO[[#This Row],[Salidas]]</f>
        <v>0</v>
      </c>
      <c r="M577" s="171">
        <f>INVENTARIO[[#This Row],[Precio Final]]*10%</f>
        <v>1.3</v>
      </c>
      <c r="N577" s="42">
        <v>4.72</v>
      </c>
      <c r="O577" s="42">
        <v>0</v>
      </c>
      <c r="P577" s="42">
        <v>7.61</v>
      </c>
      <c r="Q577" s="110"/>
      <c r="R577" s="42"/>
      <c r="S577" s="177">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5">
        <f>INVENTARIO[[#This Row],[Ganancia Unitaria]]*INVENTARIO[[#This Row],[Salidas]]</f>
        <v>4.3900000000000006</v>
      </c>
      <c r="Y577" s="42" t="s">
        <v>2208</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192">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6">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2208</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1">
        <f>INVENTARIO[[#This Row],[Precio Final]]</f>
        <v>0</v>
      </c>
      <c r="I579" s="193">
        <v>0</v>
      </c>
      <c r="J579" s="78">
        <v>0</v>
      </c>
      <c r="K579" s="112">
        <f>SUMIFS(VENTAS[Cantidad],VENTAS[Código del producto Vendido],INVENTARIO[[#This Row],[Code]])</f>
        <v>0</v>
      </c>
      <c r="L579" s="120">
        <f>INVENTARIO[[#This Row],[Entradas]]-INVENTARIO[[#This Row],[Salidas]]</f>
        <v>0</v>
      </c>
      <c r="M579" s="171">
        <f>INVENTARIO[[#This Row],[Precio Final]]*10%</f>
        <v>0</v>
      </c>
      <c r="N579" s="42">
        <v>0</v>
      </c>
      <c r="O579" s="42">
        <v>0</v>
      </c>
      <c r="P579" s="42">
        <v>17.649999999999999</v>
      </c>
      <c r="Q579" s="110"/>
      <c r="R579" s="42"/>
      <c r="S579" s="177">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5">
        <f>INVENTARIO[[#This Row],[Ganancia Unitaria]]*INVENTARIO[[#This Row],[Salidas]]</f>
        <v>0</v>
      </c>
      <c r="Y579" s="42" t="s">
        <v>2208</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192">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6">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2208</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1">
        <f>INVENTARIO[[#This Row],[Precio Final]]</f>
        <v>0</v>
      </c>
      <c r="I581" s="193">
        <v>1.7</v>
      </c>
      <c r="J581" s="78">
        <v>0</v>
      </c>
      <c r="K581" s="112">
        <f>SUMIFS(VENTAS[Cantidad],VENTAS[Código del producto Vendido],INVENTARIO[[#This Row],[Code]])</f>
        <v>0</v>
      </c>
      <c r="L581" s="120">
        <f>INVENTARIO[[#This Row],[Entradas]]-INVENTARIO[[#This Row],[Salidas]]</f>
        <v>0</v>
      </c>
      <c r="M581" s="171">
        <f>INVENTARIO[[#This Row],[Precio Final]]*10%</f>
        <v>0</v>
      </c>
      <c r="N581" s="42">
        <v>0</v>
      </c>
      <c r="O581" s="42">
        <v>0</v>
      </c>
      <c r="P581" s="42">
        <v>9.19</v>
      </c>
      <c r="Q581" s="110"/>
      <c r="R581" s="42"/>
      <c r="S581" s="177">
        <v>0</v>
      </c>
      <c r="T581" s="42">
        <f>INVENTARIO[[#This Row],[Costo Unitario (USD)]]+INVENTARIO[[#This Row],[Costo Envío (USD)]]</f>
        <v>9.19</v>
      </c>
      <c r="U581" s="42">
        <f>INVENTARIO[[#This Row],[Costo total]]*1.5</f>
        <v>13.785</v>
      </c>
      <c r="V581" s="42"/>
      <c r="W581" s="42">
        <f>INVENTARIO[[#This Row],[Precio Final]]-INVENTARIO[[#This Row],[Costo total]]</f>
        <v>-9.19</v>
      </c>
      <c r="X581" s="175">
        <f>INVENTARIO[[#This Row],[Ganancia Unitaria]]*INVENTARIO[[#This Row],[Salidas]]</f>
        <v>0</v>
      </c>
      <c r="Y581" s="42" t="s">
        <v>2208</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192">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6">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2208</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1">
        <f>INVENTARIO[[#This Row],[Precio Final]]</f>
        <v>12</v>
      </c>
      <c r="I583" s="193">
        <v>5.0999999999999996</v>
      </c>
      <c r="J583" s="78">
        <v>0</v>
      </c>
      <c r="K583" s="112">
        <f>SUMIFS(VENTAS[Cantidad],VENTAS[Código del producto Vendido],INVENTARIO[[#This Row],[Code]])</f>
        <v>0</v>
      </c>
      <c r="L583" s="120">
        <f>INVENTARIO[[#This Row],[Entradas]]-INVENTARIO[[#This Row],[Salidas]]</f>
        <v>0</v>
      </c>
      <c r="M583" s="171">
        <f>INVENTARIO[[#This Row],[Precio Final]]*10%</f>
        <v>1.2000000000000002</v>
      </c>
      <c r="N583" s="42">
        <v>0</v>
      </c>
      <c r="O583" s="42">
        <v>0</v>
      </c>
      <c r="P583" s="42">
        <v>9.39</v>
      </c>
      <c r="Q583" s="110"/>
      <c r="R583" s="42"/>
      <c r="S583" s="177">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5">
        <f>INVENTARIO[[#This Row],[Ganancia Unitaria]]*INVENTARIO[[#This Row],[Salidas]]</f>
        <v>0</v>
      </c>
      <c r="Y583" s="42" t="s">
        <v>2208</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2327</v>
      </c>
      <c r="E584" s="83" t="s">
        <v>1813</v>
      </c>
      <c r="F584" s="83" t="s">
        <v>697</v>
      </c>
      <c r="G584" s="83" t="s">
        <v>164</v>
      </c>
      <c r="H584" s="171">
        <f>INVENTARIO[[#This Row],[Precio Final]]</f>
        <v>0</v>
      </c>
      <c r="I584" s="192">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6">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2208</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2327</v>
      </c>
      <c r="E585" s="78" t="s">
        <v>1813</v>
      </c>
      <c r="F585" s="78" t="s">
        <v>695</v>
      </c>
      <c r="G585" s="78" t="s">
        <v>164</v>
      </c>
      <c r="H585" s="171">
        <f>INVENTARIO[[#This Row],[Precio Final]]</f>
        <v>0</v>
      </c>
      <c r="I585" s="193">
        <v>5.19</v>
      </c>
      <c r="J585" s="78">
        <v>1</v>
      </c>
      <c r="K585" s="112">
        <f>SUMIFS(VENTAS[Cantidad],VENTAS[Código del producto Vendido],INVENTARIO[[#This Row],[Code]])</f>
        <v>1</v>
      </c>
      <c r="L585" s="120">
        <f>INVENTARIO[[#This Row],[Entradas]]-INVENTARIO[[#This Row],[Salidas]]</f>
        <v>0</v>
      </c>
      <c r="M585" s="171">
        <f>INVENTARIO[[#This Row],[Precio Final]]*10%</f>
        <v>0</v>
      </c>
      <c r="N585" s="42">
        <v>-17.37</v>
      </c>
      <c r="O585" s="42">
        <v>0</v>
      </c>
      <c r="P585" s="42">
        <v>12.29</v>
      </c>
      <c r="Q585" s="110"/>
      <c r="R585" s="42"/>
      <c r="S585" s="177">
        <v>2</v>
      </c>
      <c r="T585" s="42">
        <f>INVENTARIO[[#This Row],[Costo Unitario (USD)]]+INVENTARIO[[#This Row],[Costo Envío (USD)]]</f>
        <v>14.29</v>
      </c>
      <c r="U585" s="42">
        <f>INVENTARIO[[#This Row],[Costo total]]*1.5</f>
        <v>21.434999999999999</v>
      </c>
      <c r="V585" s="42"/>
      <c r="W585" s="42">
        <f>INVENTARIO[[#This Row],[Precio Final]]-INVENTARIO[[#This Row],[Costo total]]</f>
        <v>-14.29</v>
      </c>
      <c r="X585" s="175">
        <f>INVENTARIO[[#This Row],[Ganancia Unitaria]]*INVENTARIO[[#This Row],[Salidas]]</f>
        <v>-14.29</v>
      </c>
      <c r="Y585" s="42" t="s">
        <v>2208</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192">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6">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2208</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2819</v>
      </c>
      <c r="E587" s="78" t="s">
        <v>1818</v>
      </c>
      <c r="F587" s="78" t="s">
        <v>697</v>
      </c>
      <c r="G587" s="78" t="s">
        <v>164</v>
      </c>
      <c r="H587" s="171">
        <f>INVENTARIO[[#This Row],[Precio Final]]</f>
        <v>18</v>
      </c>
      <c r="I587" s="193">
        <v>2.64</v>
      </c>
      <c r="J587" s="78">
        <v>1</v>
      </c>
      <c r="K587" s="112">
        <f>SUMIFS(VENTAS[Cantidad],VENTAS[Código del producto Vendido],INVENTARIO[[#This Row],[Code]])</f>
        <v>1</v>
      </c>
      <c r="L587" s="120">
        <f>INVENTARIO[[#This Row],[Entradas]]-INVENTARIO[[#This Row],[Salidas]]</f>
        <v>0</v>
      </c>
      <c r="M587" s="171">
        <f>INVENTARIO[[#This Row],[Precio Final]]*10%</f>
        <v>1.8</v>
      </c>
      <c r="N587" s="42">
        <v>3.61</v>
      </c>
      <c r="O587" s="42">
        <v>0</v>
      </c>
      <c r="P587" s="42">
        <v>11.75</v>
      </c>
      <c r="Q587" s="110"/>
      <c r="R587" s="42"/>
      <c r="S587" s="177">
        <v>1</v>
      </c>
      <c r="T587" s="42">
        <f>INVENTARIO[[#This Row],[Costo Unitario (USD)]]+INVENTARIO[[#This Row],[Costo Envío (USD)]]</f>
        <v>12.75</v>
      </c>
      <c r="U587" s="42">
        <f>INVENTARIO[[#This Row],[Costo total]]*1.5</f>
        <v>19.125</v>
      </c>
      <c r="V587" s="42">
        <v>18</v>
      </c>
      <c r="W587" s="42">
        <f>INVENTARIO[[#This Row],[Precio Final]]-INVENTARIO[[#This Row],[Costo total]]</f>
        <v>5.25</v>
      </c>
      <c r="X587" s="175">
        <f>INVENTARIO[[#This Row],[Ganancia Unitaria]]*INVENTARIO[[#This Row],[Salidas]]</f>
        <v>5.25</v>
      </c>
      <c r="Y587" s="42" t="s">
        <v>2208</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78" t="s">
        <v>2819</v>
      </c>
      <c r="E588" s="83" t="s">
        <v>2073</v>
      </c>
      <c r="F588" s="83" t="s">
        <v>695</v>
      </c>
      <c r="G588" s="83" t="s">
        <v>164</v>
      </c>
      <c r="H588" s="171">
        <f>INVENTARIO[[#This Row],[Precio Final]]</f>
        <v>0</v>
      </c>
      <c r="I588" s="192">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6">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2208</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2508</v>
      </c>
      <c r="F589" s="78" t="s">
        <v>695</v>
      </c>
      <c r="G589" s="78" t="s">
        <v>164</v>
      </c>
      <c r="H589" s="171">
        <f>INVENTARIO[[#This Row],[Precio Final]]</f>
        <v>25</v>
      </c>
      <c r="I589" s="193">
        <v>3.4</v>
      </c>
      <c r="J589" s="78">
        <v>1</v>
      </c>
      <c r="K589" s="112">
        <f>SUMIFS(VENTAS[Cantidad],VENTAS[Código del producto Vendido],INVENTARIO[[#This Row],[Code]])</f>
        <v>0</v>
      </c>
      <c r="L589" s="120">
        <f>INVENTARIO[[#This Row],[Entradas]]-INVENTARIO[[#This Row],[Salidas]]</f>
        <v>1</v>
      </c>
      <c r="M589" s="171">
        <f>INVENTARIO[[#This Row],[Precio Final]]*10%</f>
        <v>2.5</v>
      </c>
      <c r="N589" s="42">
        <v>0</v>
      </c>
      <c r="O589" s="42">
        <v>0</v>
      </c>
      <c r="P589" s="42">
        <v>13.91</v>
      </c>
      <c r="Q589" s="110"/>
      <c r="R589" s="42"/>
      <c r="S589" s="177">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5">
        <f>INVENTARIO[[#This Row],[Ganancia Unitaria]]*INVENTARIO[[#This Row],[Salidas]]</f>
        <v>0</v>
      </c>
      <c r="Y589" s="42" t="s">
        <v>2208</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192">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6">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2208</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1">
        <f>INVENTARIO[[#This Row],[Precio Final]]</f>
        <v>12</v>
      </c>
      <c r="I591" s="193">
        <v>1.7</v>
      </c>
      <c r="J591" s="78">
        <v>0</v>
      </c>
      <c r="K591" s="112">
        <f>SUMIFS(VENTAS[Cantidad],VENTAS[Código del producto Vendido],INVENTARIO[[#This Row],[Code]])</f>
        <v>0</v>
      </c>
      <c r="L591" s="120">
        <f>INVENTARIO[[#This Row],[Entradas]]-INVENTARIO[[#This Row],[Salidas]]</f>
        <v>0</v>
      </c>
      <c r="M591" s="171">
        <f>INVENTARIO[[#This Row],[Precio Final]]*10%</f>
        <v>1.2000000000000002</v>
      </c>
      <c r="N591" s="42">
        <v>0</v>
      </c>
      <c r="O591" s="42">
        <v>0</v>
      </c>
      <c r="P591" s="42">
        <v>6.53</v>
      </c>
      <c r="Q591" s="110"/>
      <c r="R591" s="42"/>
      <c r="S591" s="177">
        <v>1</v>
      </c>
      <c r="T591" s="42">
        <f>INVENTARIO[[#This Row],[Costo Unitario (USD)]]+INVENTARIO[[#This Row],[Costo Envío (USD)]]</f>
        <v>7.53</v>
      </c>
      <c r="U591" s="42">
        <f>INVENTARIO[[#This Row],[Costo total]]*1.5</f>
        <v>11.295</v>
      </c>
      <c r="V591" s="42">
        <v>12</v>
      </c>
      <c r="W591" s="42">
        <f>INVENTARIO[[#This Row],[Precio Final]]-INVENTARIO[[#This Row],[Costo total]]</f>
        <v>4.47</v>
      </c>
      <c r="X591" s="175">
        <f>INVENTARIO[[#This Row],[Ganancia Unitaria]]*INVENTARIO[[#This Row],[Salidas]]</f>
        <v>0</v>
      </c>
      <c r="Y591" s="42" t="s">
        <v>2208</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2645</v>
      </c>
      <c r="F592" s="83" t="s">
        <v>695</v>
      </c>
      <c r="G592" s="83" t="s">
        <v>164</v>
      </c>
      <c r="H592" s="171">
        <f>INVENTARIO[[#This Row],[Precio Final]]</f>
        <v>40</v>
      </c>
      <c r="I592" s="192">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6">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2208</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1">
        <f>INVENTARIO[[#This Row],[Precio Final]]</f>
        <v>0</v>
      </c>
      <c r="I593" s="193">
        <v>7.23</v>
      </c>
      <c r="J593" s="78">
        <v>1</v>
      </c>
      <c r="K593" s="112">
        <f>SUMIFS(VENTAS[Cantidad],VENTAS[Código del producto Vendido],INVENTARIO[[#This Row],[Code]])</f>
        <v>1</v>
      </c>
      <c r="L593" s="120">
        <f>INVENTARIO[[#This Row],[Entradas]]-INVENTARIO[[#This Row],[Salidas]]</f>
        <v>0</v>
      </c>
      <c r="M593" s="171">
        <f>INVENTARIO[[#This Row],[Precio Final]]*10%</f>
        <v>0</v>
      </c>
      <c r="N593" s="42">
        <v>-30.07</v>
      </c>
      <c r="O593" s="42">
        <v>0</v>
      </c>
      <c r="P593" s="42">
        <v>22.82</v>
      </c>
      <c r="Q593" s="110"/>
      <c r="R593" s="42"/>
      <c r="S593" s="177">
        <v>5</v>
      </c>
      <c r="T593" s="42">
        <f>INVENTARIO[[#This Row],[Costo Unitario (USD)]]+INVENTARIO[[#This Row],[Costo Envío (USD)]]</f>
        <v>27.82</v>
      </c>
      <c r="U593" s="42">
        <f>INVENTARIO[[#This Row],[Costo total]]*1.5</f>
        <v>41.730000000000004</v>
      </c>
      <c r="V593" s="42"/>
      <c r="W593" s="42">
        <f>INVENTARIO[[#This Row],[Precio Final]]-INVENTARIO[[#This Row],[Costo total]]</f>
        <v>-27.82</v>
      </c>
      <c r="X593" s="175">
        <f>INVENTARIO[[#This Row],[Ganancia Unitaria]]*INVENTARIO[[#This Row],[Salidas]]</f>
        <v>-27.82</v>
      </c>
      <c r="Y593" s="42" t="s">
        <v>2208</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192">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6">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2208</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2819</v>
      </c>
      <c r="E595" s="78" t="s">
        <v>1829</v>
      </c>
      <c r="F595" s="78" t="s">
        <v>697</v>
      </c>
      <c r="G595" s="78" t="s">
        <v>164</v>
      </c>
      <c r="H595" s="171">
        <f>INVENTARIO[[#This Row],[Precio Final]]</f>
        <v>25</v>
      </c>
      <c r="I595" s="193">
        <v>3.32</v>
      </c>
      <c r="J595" s="78">
        <v>1</v>
      </c>
      <c r="K595" s="112">
        <f>SUMIFS(VENTAS[Cantidad],VENTAS[Código del producto Vendido],INVENTARIO[[#This Row],[Code]])</f>
        <v>1</v>
      </c>
      <c r="L595" s="120">
        <f>INVENTARIO[[#This Row],[Entradas]]-INVENTARIO[[#This Row],[Salidas]]</f>
        <v>0</v>
      </c>
      <c r="M595" s="171">
        <f>INVENTARIO[[#This Row],[Precio Final]]*10%</f>
        <v>2.5</v>
      </c>
      <c r="N595" s="42">
        <v>-14.22</v>
      </c>
      <c r="O595" s="42">
        <v>0</v>
      </c>
      <c r="P595" s="42">
        <v>10.9</v>
      </c>
      <c r="Q595" s="110"/>
      <c r="R595" s="42"/>
      <c r="S595" s="177">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5">
        <f>INVENTARIO[[#This Row],[Ganancia Unitaria]]*INVENTARIO[[#This Row],[Salidas]]</f>
        <v>12.1</v>
      </c>
      <c r="Y595" s="42" t="s">
        <v>2208</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78" t="s">
        <v>2819</v>
      </c>
      <c r="E596" s="83" t="s">
        <v>1829</v>
      </c>
      <c r="F596" s="83" t="s">
        <v>698</v>
      </c>
      <c r="G596" s="83" t="s">
        <v>164</v>
      </c>
      <c r="H596" s="171">
        <f>INVENTARIO[[#This Row],[Precio Final]]</f>
        <v>25</v>
      </c>
      <c r="I596" s="192">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6">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2208</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2819</v>
      </c>
      <c r="E597" s="78" t="s">
        <v>1829</v>
      </c>
      <c r="F597" s="78"/>
      <c r="G597" s="78" t="s">
        <v>164</v>
      </c>
      <c r="H597" s="171">
        <f>INVENTARIO[[#This Row],[Precio Final]]</f>
        <v>25</v>
      </c>
      <c r="I597" s="193">
        <v>3.32</v>
      </c>
      <c r="J597" s="78">
        <v>1</v>
      </c>
      <c r="K597" s="112">
        <f>SUMIFS(VENTAS[Cantidad],VENTAS[Código del producto Vendido],INVENTARIO[[#This Row],[Code]])</f>
        <v>1</v>
      </c>
      <c r="L597" s="120">
        <f>INVENTARIO[[#This Row],[Entradas]]-INVENTARIO[[#This Row],[Salidas]]</f>
        <v>0</v>
      </c>
      <c r="M597" s="171">
        <f>INVENTARIO[[#This Row],[Precio Final]]*10%</f>
        <v>2.5</v>
      </c>
      <c r="N597" s="42">
        <v>-14.22</v>
      </c>
      <c r="O597" s="42">
        <v>0</v>
      </c>
      <c r="P597" s="42">
        <v>10.9</v>
      </c>
      <c r="Q597" s="110"/>
      <c r="R597" s="42"/>
      <c r="S597" s="177">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5">
        <f>INVENTARIO[[#This Row],[Ganancia Unitaria]]*INVENTARIO[[#This Row],[Salidas]]</f>
        <v>12.1</v>
      </c>
      <c r="Y597" s="42" t="s">
        <v>2208</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192">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6">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2208</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1">
        <f>INVENTARIO[[#This Row],[Precio Final]]</f>
        <v>12</v>
      </c>
      <c r="I599" s="193">
        <v>3.4</v>
      </c>
      <c r="J599" s="78">
        <v>0</v>
      </c>
      <c r="K599" s="112">
        <f>SUMIFS(VENTAS[Cantidad],VENTAS[Código del producto Vendido],INVENTARIO[[#This Row],[Code]])</f>
        <v>0</v>
      </c>
      <c r="L599" s="120">
        <f>INVENTARIO[[#This Row],[Entradas]]-INVENTARIO[[#This Row],[Salidas]]</f>
        <v>0</v>
      </c>
      <c r="M599" s="171">
        <f>INVENTARIO[[#This Row],[Precio Final]]*10%</f>
        <v>1.2000000000000002</v>
      </c>
      <c r="N599" s="42">
        <v>0</v>
      </c>
      <c r="O599" s="42">
        <v>0</v>
      </c>
      <c r="P599" s="42">
        <v>7.26</v>
      </c>
      <c r="Q599" s="110"/>
      <c r="R599" s="42"/>
      <c r="S599" s="177">
        <v>2</v>
      </c>
      <c r="T599" s="42">
        <f>INVENTARIO[[#This Row],[Costo Unitario (USD)]]+INVENTARIO[[#This Row],[Costo Envío (USD)]]</f>
        <v>9.26</v>
      </c>
      <c r="U599" s="42">
        <f>INVENTARIO[[#This Row],[Costo total]]*1.5</f>
        <v>13.89</v>
      </c>
      <c r="V599" s="42">
        <v>12</v>
      </c>
      <c r="W599" s="42">
        <f>INVENTARIO[[#This Row],[Precio Final]]-INVENTARIO[[#This Row],[Costo total]]</f>
        <v>2.74</v>
      </c>
      <c r="X599" s="175">
        <f>INVENTARIO[[#This Row],[Ganancia Unitaria]]*INVENTARIO[[#This Row],[Salidas]]</f>
        <v>0</v>
      </c>
      <c r="Y599" s="42" t="s">
        <v>2208</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192">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6">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2208</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2327</v>
      </c>
      <c r="E601" s="78" t="s">
        <v>2509</v>
      </c>
      <c r="F601" s="78" t="s">
        <v>692</v>
      </c>
      <c r="G601" s="78" t="s">
        <v>164</v>
      </c>
      <c r="H601" s="171">
        <f>INVENTARIO[[#This Row],[Precio Final]]</f>
        <v>20</v>
      </c>
      <c r="I601" s="193">
        <v>1.7</v>
      </c>
      <c r="J601" s="78">
        <v>1</v>
      </c>
      <c r="K601" s="112">
        <f>SUMIFS(VENTAS[Cantidad],VENTAS[Código del producto Vendido],INVENTARIO[[#This Row],[Code]])</f>
        <v>0</v>
      </c>
      <c r="L601" s="120">
        <f>INVENTARIO[[#This Row],[Entradas]]-INVENTARIO[[#This Row],[Salidas]]</f>
        <v>1</v>
      </c>
      <c r="M601" s="171">
        <f>INVENTARIO[[#This Row],[Precio Final]]*10%</f>
        <v>2</v>
      </c>
      <c r="N601" s="42">
        <v>0</v>
      </c>
      <c r="O601" s="42">
        <v>12.06</v>
      </c>
      <c r="P601" s="42">
        <v>10.36</v>
      </c>
      <c r="Q601" s="110"/>
      <c r="R601" s="42"/>
      <c r="S601" s="177">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5">
        <f>INVENTARIO[[#This Row],[Ganancia Unitaria]]*INVENTARIO[[#This Row],[Salidas]]</f>
        <v>0</v>
      </c>
      <c r="Y601" s="42" t="s">
        <v>2208</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2327</v>
      </c>
      <c r="E602" s="83" t="s">
        <v>1836</v>
      </c>
      <c r="F602" s="83" t="s">
        <v>695</v>
      </c>
      <c r="G602" s="83" t="s">
        <v>164</v>
      </c>
      <c r="H602" s="171">
        <f>INVENTARIO[[#This Row],[Precio Final]]</f>
        <v>20</v>
      </c>
      <c r="I602" s="192">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6">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2208</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2327</v>
      </c>
      <c r="E603" s="78" t="s">
        <v>1836</v>
      </c>
      <c r="F603" s="78" t="s">
        <v>695</v>
      </c>
      <c r="G603" s="78" t="s">
        <v>164</v>
      </c>
      <c r="H603" s="171">
        <f>INVENTARIO[[#This Row],[Precio Final]]</f>
        <v>20</v>
      </c>
      <c r="I603" s="193">
        <v>1.7</v>
      </c>
      <c r="J603" s="78">
        <v>1</v>
      </c>
      <c r="K603" s="112">
        <f>SUMIFS(VENTAS[Cantidad],VENTAS[Código del producto Vendido],INVENTARIO[[#This Row],[Code]])</f>
        <v>1</v>
      </c>
      <c r="L603" s="120">
        <f>INVENTARIO[[#This Row],[Entradas]]-INVENTARIO[[#This Row],[Salidas]]</f>
        <v>0</v>
      </c>
      <c r="M603" s="171">
        <f>INVENTARIO[[#This Row],[Precio Final]]*10%</f>
        <v>2</v>
      </c>
      <c r="N603" s="42">
        <v>-12.06</v>
      </c>
      <c r="O603" s="42">
        <v>0</v>
      </c>
      <c r="P603" s="42">
        <v>10.36</v>
      </c>
      <c r="Q603" s="110"/>
      <c r="R603" s="42"/>
      <c r="S603" s="177">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5">
        <f>INVENTARIO[[#This Row],[Ganancia Unitaria]]*INVENTARIO[[#This Row],[Salidas]]</f>
        <v>6.6400000000000006</v>
      </c>
      <c r="Y603" s="42" t="s">
        <v>2208</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2327</v>
      </c>
      <c r="E604" s="83" t="s">
        <v>1840</v>
      </c>
      <c r="F604" s="83" t="s">
        <v>697</v>
      </c>
      <c r="G604" s="83" t="s">
        <v>164</v>
      </c>
      <c r="H604" s="171">
        <f>INVENTARIO[[#This Row],[Precio Final]]</f>
        <v>20</v>
      </c>
      <c r="I604" s="192">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6">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2208</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2327</v>
      </c>
      <c r="E605" s="78" t="s">
        <v>1840</v>
      </c>
      <c r="F605" s="78" t="s">
        <v>695</v>
      </c>
      <c r="G605" s="78" t="s">
        <v>164</v>
      </c>
      <c r="H605" s="171">
        <f>INVENTARIO[[#This Row],[Precio Final]]</f>
        <v>20</v>
      </c>
      <c r="I605" s="193">
        <v>1.7</v>
      </c>
      <c r="J605" s="78">
        <v>0</v>
      </c>
      <c r="K605" s="112">
        <f>SUMIFS(VENTAS[Cantidad],VENTAS[Código del producto Vendido],INVENTARIO[[#This Row],[Code]])</f>
        <v>0</v>
      </c>
      <c r="L605" s="120">
        <f>INVENTARIO[[#This Row],[Entradas]]-INVENTARIO[[#This Row],[Salidas]]</f>
        <v>0</v>
      </c>
      <c r="M605" s="171">
        <f>INVENTARIO[[#This Row],[Precio Final]]*10%</f>
        <v>2</v>
      </c>
      <c r="N605" s="42">
        <v>0</v>
      </c>
      <c r="O605" s="42">
        <v>19.04</v>
      </c>
      <c r="P605" s="42">
        <v>7.77</v>
      </c>
      <c r="Q605" s="110"/>
      <c r="R605" s="42"/>
      <c r="S605" s="177">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5">
        <f>INVENTARIO[[#This Row],[Ganancia Unitaria]]*INVENTARIO[[#This Row],[Salidas]]</f>
        <v>0</v>
      </c>
      <c r="Y605" s="42" t="s">
        <v>2208</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2385</v>
      </c>
      <c r="G606" s="83" t="s">
        <v>164</v>
      </c>
      <c r="H606" s="171">
        <f>INVENTARIO[[#This Row],[Precio Final]]</f>
        <v>12</v>
      </c>
      <c r="I606" s="192">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6">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2208</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1">
        <f>INVENTARIO[[#This Row],[Precio Final]]</f>
        <v>12</v>
      </c>
      <c r="I607" s="193">
        <v>1.7</v>
      </c>
      <c r="J607" s="78">
        <v>0</v>
      </c>
      <c r="K607" s="112">
        <f>SUMIFS(VENTAS[Cantidad],VENTAS[Código del producto Vendido],INVENTARIO[[#This Row],[Code]])</f>
        <v>0</v>
      </c>
      <c r="L607" s="120">
        <f>INVENTARIO[[#This Row],[Entradas]]-INVENTARIO[[#This Row],[Salidas]]</f>
        <v>0</v>
      </c>
      <c r="M607" s="171">
        <f>INVENTARIO[[#This Row],[Precio Final]]*10%</f>
        <v>1.2000000000000002</v>
      </c>
      <c r="N607" s="42">
        <v>0</v>
      </c>
      <c r="O607" s="42">
        <v>0</v>
      </c>
      <c r="P607" s="42">
        <v>7.35</v>
      </c>
      <c r="Q607" s="110"/>
      <c r="R607" s="42"/>
      <c r="S607" s="177">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5">
        <f>INVENTARIO[[#This Row],[Ganancia Unitaria]]*INVENTARIO[[#This Row],[Salidas]]</f>
        <v>0</v>
      </c>
      <c r="Y607" s="42" t="s">
        <v>2208</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78" t="s">
        <v>2819</v>
      </c>
      <c r="E608" s="83" t="s">
        <v>1793</v>
      </c>
      <c r="F608" s="83"/>
      <c r="G608" s="83" t="s">
        <v>164</v>
      </c>
      <c r="H608" s="171">
        <f>INVENTARIO[[#This Row],[Precio Final]]</f>
        <v>13</v>
      </c>
      <c r="I608" s="192">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6">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2208</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1">
        <f>INVENTARIO[[#This Row],[Precio Final]]</f>
        <v>13</v>
      </c>
      <c r="I609" s="193">
        <v>0.85</v>
      </c>
      <c r="J609" s="78">
        <v>0</v>
      </c>
      <c r="K609" s="112">
        <f>SUMIFS(VENTAS[Cantidad],VENTAS[Código del producto Vendido],INVENTARIO[[#This Row],[Code]])</f>
        <v>0</v>
      </c>
      <c r="L609" s="120">
        <f>INVENTARIO[[#This Row],[Entradas]]-INVENTARIO[[#This Row],[Salidas]]</f>
        <v>0</v>
      </c>
      <c r="M609" s="171">
        <f>INVENTARIO[[#This Row],[Precio Final]]*10%</f>
        <v>1.3</v>
      </c>
      <c r="N609" s="42">
        <v>0</v>
      </c>
      <c r="O609" s="42">
        <v>0</v>
      </c>
      <c r="P609" s="42">
        <v>6.53</v>
      </c>
      <c r="Q609" s="110"/>
      <c r="R609" s="42"/>
      <c r="S609" s="177">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5">
        <f>INVENTARIO[[#This Row],[Ganancia Unitaria]]*INVENTARIO[[#This Row],[Salidas]]</f>
        <v>0</v>
      </c>
      <c r="Y609" s="42" t="s">
        <v>2208</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192">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6">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2208</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1">
        <f>INVENTARIO[[#This Row],[Precio Final]]</f>
        <v>0</v>
      </c>
      <c r="I611" s="193">
        <v>0.85</v>
      </c>
      <c r="J611" s="78">
        <v>0</v>
      </c>
      <c r="K611" s="112">
        <f>SUMIFS(VENTAS[Cantidad],VENTAS[Código del producto Vendido],INVENTARIO[[#This Row],[Code]])</f>
        <v>0</v>
      </c>
      <c r="L611" s="120">
        <f>INVENTARIO[[#This Row],[Entradas]]-INVENTARIO[[#This Row],[Salidas]]</f>
        <v>0</v>
      </c>
      <c r="M611" s="171">
        <f>INVENTARIO[[#This Row],[Precio Final]]*10%</f>
        <v>0</v>
      </c>
      <c r="N611" s="42">
        <v>0</v>
      </c>
      <c r="O611" s="42">
        <v>0</v>
      </c>
      <c r="P611" s="42">
        <v>0</v>
      </c>
      <c r="Q611" s="110"/>
      <c r="R611" s="42"/>
      <c r="S611" s="177">
        <v>0</v>
      </c>
      <c r="T611" s="42">
        <f>INVENTARIO[[#This Row],[Costo Unitario (USD)]]+INVENTARIO[[#This Row],[Costo Envío (USD)]]</f>
        <v>0</v>
      </c>
      <c r="U611" s="42">
        <f>INVENTARIO[[#This Row],[Costo total]]*1.5</f>
        <v>0</v>
      </c>
      <c r="V611" s="42">
        <v>0</v>
      </c>
      <c r="W611" s="42">
        <f>INVENTARIO[[#This Row],[Precio Final]]-INVENTARIO[[#This Row],[Costo total]]</f>
        <v>0</v>
      </c>
      <c r="X611" s="175">
        <f>INVENTARIO[[#This Row],[Ganancia Unitaria]]*INVENTARIO[[#This Row],[Salidas]]</f>
        <v>0</v>
      </c>
      <c r="Y611" s="42" t="s">
        <v>2208</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192">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6">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2208</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1">
        <f>INVENTARIO[[#This Row],[Precio Final]]</f>
        <v>0</v>
      </c>
      <c r="I613" s="193">
        <v>0.85</v>
      </c>
      <c r="J613" s="78">
        <v>0</v>
      </c>
      <c r="K613" s="112">
        <f>SUMIFS(VENTAS[Cantidad],VENTAS[Código del producto Vendido],INVENTARIO[[#This Row],[Code]])</f>
        <v>0</v>
      </c>
      <c r="L613" s="120">
        <f>INVENTARIO[[#This Row],[Entradas]]-INVENTARIO[[#This Row],[Salidas]]</f>
        <v>0</v>
      </c>
      <c r="M613" s="171">
        <f>INVENTARIO[[#This Row],[Precio Final]]*10%</f>
        <v>0</v>
      </c>
      <c r="N613" s="42">
        <v>0</v>
      </c>
      <c r="O613" s="42">
        <v>0</v>
      </c>
      <c r="P613" s="42">
        <v>0</v>
      </c>
      <c r="Q613" s="110"/>
      <c r="R613" s="42"/>
      <c r="S613" s="177">
        <v>0</v>
      </c>
      <c r="T613" s="42">
        <f>INVENTARIO[[#This Row],[Costo Unitario (USD)]]+INVENTARIO[[#This Row],[Costo Envío (USD)]]</f>
        <v>0</v>
      </c>
      <c r="U613" s="42">
        <f>INVENTARIO[[#This Row],[Costo total]]*1.5</f>
        <v>0</v>
      </c>
      <c r="V613" s="42">
        <v>0</v>
      </c>
      <c r="W613" s="42">
        <f>INVENTARIO[[#This Row],[Precio Final]]-INVENTARIO[[#This Row],[Costo total]]</f>
        <v>0</v>
      </c>
      <c r="X613" s="175">
        <f>INVENTARIO[[#This Row],[Ganancia Unitaria]]*INVENTARIO[[#This Row],[Salidas]]</f>
        <v>0</v>
      </c>
      <c r="Y613" s="42" t="s">
        <v>2208</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192">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6">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2208</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2327</v>
      </c>
      <c r="E615" s="78" t="s">
        <v>3018</v>
      </c>
      <c r="F615" s="78" t="s">
        <v>697</v>
      </c>
      <c r="G615" s="78" t="s">
        <v>164</v>
      </c>
      <c r="H615" s="171">
        <f>INVENTARIO[[#This Row],[Precio Final]]</f>
        <v>22</v>
      </c>
      <c r="I615" s="193">
        <v>2.5499999999999998</v>
      </c>
      <c r="J615" s="78">
        <v>4</v>
      </c>
      <c r="K615" s="112">
        <f>SUMIFS(VENTAS[Cantidad],VENTAS[Código del producto Vendido],INVENTARIO[[#This Row],[Code]])</f>
        <v>2</v>
      </c>
      <c r="L615" s="120">
        <f>INVENTARIO[[#This Row],[Entradas]]-INVENTARIO[[#This Row],[Salidas]]</f>
        <v>2</v>
      </c>
      <c r="M615" s="171">
        <f>INVENTARIO[[#This Row],[Precio Final]]*10%</f>
        <v>2.2000000000000002</v>
      </c>
      <c r="N615" s="42">
        <v>-27.89</v>
      </c>
      <c r="O615" s="42">
        <v>13.94</v>
      </c>
      <c r="P615" s="42">
        <v>11.37</v>
      </c>
      <c r="Q615" s="110"/>
      <c r="R615" s="42"/>
      <c r="S615" s="177">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5">
        <f>INVENTARIO[[#This Row],[Ganancia Unitaria]]*INVENTARIO[[#This Row],[Salidas]]</f>
        <v>15.260000000000002</v>
      </c>
      <c r="Y615" s="42" t="s">
        <v>2208</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2327</v>
      </c>
      <c r="E616" s="83" t="s">
        <v>2075</v>
      </c>
      <c r="F616" s="83" t="s">
        <v>698</v>
      </c>
      <c r="G616" s="83" t="s">
        <v>164</v>
      </c>
      <c r="H616" s="171">
        <f>INVENTARIO[[#This Row],[Precio Final]]</f>
        <v>22</v>
      </c>
      <c r="I616" s="192">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6">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2208</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2664</v>
      </c>
      <c r="E617" s="78" t="s">
        <v>2510</v>
      </c>
      <c r="F617" s="78" t="s">
        <v>2512</v>
      </c>
      <c r="G617" s="78" t="s">
        <v>164</v>
      </c>
      <c r="H617" s="171">
        <f>INVENTARIO[[#This Row],[Precio Final]]</f>
        <v>10</v>
      </c>
      <c r="I617" s="193">
        <v>1.7</v>
      </c>
      <c r="J617" s="78">
        <v>3</v>
      </c>
      <c r="K617" s="112">
        <f>SUMIFS(VENTAS[Cantidad],VENTAS[Código del producto Vendido],INVENTARIO[[#This Row],[Code]])</f>
        <v>1</v>
      </c>
      <c r="L617" s="120">
        <f>INVENTARIO[[#This Row],[Entradas]]-INVENTARIO[[#This Row],[Salidas]]</f>
        <v>2</v>
      </c>
      <c r="M617" s="171">
        <f>INVENTARIO[[#This Row],[Precio Final]]*10%</f>
        <v>1</v>
      </c>
      <c r="N617" s="42">
        <v>-5.88</v>
      </c>
      <c r="O617" s="42">
        <v>11.76</v>
      </c>
      <c r="P617" s="42">
        <v>4.17</v>
      </c>
      <c r="Q617" s="110"/>
      <c r="R617" s="42"/>
      <c r="S617" s="177">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5">
        <f>INVENTARIO[[#This Row],[Ganancia Unitaria]]*INVENTARIO[[#This Row],[Salidas]]</f>
        <v>4.83</v>
      </c>
      <c r="Y617" s="42" t="s">
        <v>2208</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2324</v>
      </c>
      <c r="G618" s="83" t="s">
        <v>164</v>
      </c>
      <c r="H618" s="171">
        <f>INVENTARIO[[#This Row],[Precio Final]]</f>
        <v>12</v>
      </c>
      <c r="I618" s="192">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6">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2208</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2510</v>
      </c>
      <c r="F619" s="78" t="s">
        <v>2511</v>
      </c>
      <c r="G619" s="78" t="s">
        <v>164</v>
      </c>
      <c r="H619" s="171">
        <f>INVENTARIO[[#This Row],[Precio Final]]</f>
        <v>10</v>
      </c>
      <c r="I619" s="193">
        <v>1.7</v>
      </c>
      <c r="J619" s="78">
        <v>4</v>
      </c>
      <c r="K619" s="112">
        <f>SUMIFS(VENTAS[Cantidad],VENTAS[Código del producto Vendido],INVENTARIO[[#This Row],[Code]])</f>
        <v>1</v>
      </c>
      <c r="L619" s="120">
        <f>INVENTARIO[[#This Row],[Entradas]]-INVENTARIO[[#This Row],[Salidas]]</f>
        <v>3</v>
      </c>
      <c r="M619" s="171">
        <f>INVENTARIO[[#This Row],[Precio Final]]*10%</f>
        <v>1</v>
      </c>
      <c r="N619" s="42">
        <v>-4.79</v>
      </c>
      <c r="O619" s="42">
        <v>14.37</v>
      </c>
      <c r="P619" s="42">
        <v>3.09</v>
      </c>
      <c r="Q619" s="110"/>
      <c r="R619" s="42"/>
      <c r="S619" s="177">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5">
        <f>INVENTARIO[[#This Row],[Ganancia Unitaria]]*INVENTARIO[[#This Row],[Salidas]]</f>
        <v>5.91</v>
      </c>
      <c r="Y619" s="42" t="s">
        <v>2208</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2327</v>
      </c>
      <c r="E620" s="83" t="s">
        <v>2390</v>
      </c>
      <c r="F620" s="83" t="s">
        <v>2391</v>
      </c>
      <c r="G620" s="83" t="s">
        <v>164</v>
      </c>
      <c r="H620" s="171">
        <f>INVENTARIO[[#This Row],[Precio Final]]</f>
        <v>25</v>
      </c>
      <c r="I620" s="192">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6">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2208</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1">
        <f>INVENTARIO[[#This Row],[Precio Final]]</f>
        <v>18</v>
      </c>
      <c r="I621" s="193">
        <v>1.19</v>
      </c>
      <c r="J621" s="78">
        <v>0</v>
      </c>
      <c r="K621" s="112">
        <f>SUMIFS(VENTAS[Cantidad],VENTAS[Código del producto Vendido],INVENTARIO[[#This Row],[Code]])</f>
        <v>0</v>
      </c>
      <c r="L621" s="120">
        <f>INVENTARIO[[#This Row],[Entradas]]-INVENTARIO[[#This Row],[Salidas]]</f>
        <v>0</v>
      </c>
      <c r="M621" s="171">
        <f>INVENTARIO[[#This Row],[Precio Final]]*10%</f>
        <v>1.8</v>
      </c>
      <c r="N621" s="42">
        <v>0</v>
      </c>
      <c r="O621" s="42">
        <v>0</v>
      </c>
      <c r="P621" s="42">
        <v>13.26</v>
      </c>
      <c r="Q621" s="110"/>
      <c r="R621" s="42"/>
      <c r="S621" s="177">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5">
        <f>INVENTARIO[[#This Row],[Ganancia Unitaria]]*INVENTARIO[[#This Row],[Salidas]]</f>
        <v>0</v>
      </c>
      <c r="Y621" s="42" t="s">
        <v>2208</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192">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6">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2208</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1">
        <f>INVENTARIO[[#This Row],[Precio Final]]</f>
        <v>18</v>
      </c>
      <c r="I623" s="193">
        <v>1.19</v>
      </c>
      <c r="J623" s="78">
        <v>0</v>
      </c>
      <c r="K623" s="112">
        <f>SUMIFS(VENTAS[Cantidad],VENTAS[Código del producto Vendido],INVENTARIO[[#This Row],[Code]])</f>
        <v>0</v>
      </c>
      <c r="L623" s="120">
        <f>INVENTARIO[[#This Row],[Entradas]]-INVENTARIO[[#This Row],[Salidas]]</f>
        <v>0</v>
      </c>
      <c r="M623" s="171">
        <f>INVENTARIO[[#This Row],[Precio Final]]*10%</f>
        <v>1.8</v>
      </c>
      <c r="N623" s="42">
        <v>0</v>
      </c>
      <c r="O623" s="42">
        <v>0</v>
      </c>
      <c r="P623" s="42">
        <v>11.58</v>
      </c>
      <c r="Q623" s="110"/>
      <c r="R623" s="42"/>
      <c r="S623" s="177">
        <v>3</v>
      </c>
      <c r="T623" s="42">
        <f>INVENTARIO[[#This Row],[Costo Unitario (USD)]]+INVENTARIO[[#This Row],[Costo Envío (USD)]]</f>
        <v>14.58</v>
      </c>
      <c r="U623" s="42">
        <f>INVENTARIO[[#This Row],[Costo total]]*1.5</f>
        <v>21.87</v>
      </c>
      <c r="V623" s="42">
        <v>18</v>
      </c>
      <c r="W623" s="42">
        <f>INVENTARIO[[#This Row],[Precio Final]]-INVENTARIO[[#This Row],[Costo total]]</f>
        <v>3.42</v>
      </c>
      <c r="X623" s="175">
        <f>INVENTARIO[[#This Row],[Ganancia Unitaria]]*INVENTARIO[[#This Row],[Salidas]]</f>
        <v>0</v>
      </c>
      <c r="Y623" s="42" t="s">
        <v>2208</v>
      </c>
      <c r="Z623" s="20"/>
      <c r="AA623" s="20">
        <f>INVENTARIO[[#This Row],[Costo total]]*INVENTARIO[[#This Row],[Entradas]]</f>
        <v>0</v>
      </c>
      <c r="AB623" s="172">
        <f>INVENTARIO[[#This Row],[Stock Actual]]*INVENTARIO[[#This Row],[Costo total]]</f>
        <v>0</v>
      </c>
    </row>
    <row r="624" spans="1:28" ht="55" customHeight="1" x14ac:dyDescent="0.15">
      <c r="A624" s="42" t="s">
        <v>1869</v>
      </c>
      <c r="B624" s="173"/>
      <c r="C624" s="174" t="s">
        <v>12</v>
      </c>
      <c r="D624" s="78" t="s">
        <v>2327</v>
      </c>
      <c r="E624" s="78" t="s">
        <v>1875</v>
      </c>
      <c r="F624" s="78" t="s">
        <v>697</v>
      </c>
      <c r="G624" s="78" t="s">
        <v>164</v>
      </c>
      <c r="H624" s="171">
        <f>INVENTARIO[[#This Row],[Precio Final]]</f>
        <v>25</v>
      </c>
      <c r="I624" s="193">
        <v>5.19</v>
      </c>
      <c r="J624" s="78">
        <v>1</v>
      </c>
      <c r="K624" s="112">
        <f>SUMIFS(VENTAS[Cantidad],VENTAS[Código del producto Vendido],INVENTARIO[[#This Row],[Code]])</f>
        <v>1</v>
      </c>
      <c r="L624" s="120">
        <f>INVENTARIO[[#This Row],[Entradas]]-INVENTARIO[[#This Row],[Salidas]]</f>
        <v>0</v>
      </c>
      <c r="M624" s="171">
        <f>INVENTARIO[[#This Row],[Precio Final]]*10%</f>
        <v>2.5</v>
      </c>
      <c r="N624" s="42">
        <v>-18.52</v>
      </c>
      <c r="O624" s="42">
        <v>0</v>
      </c>
      <c r="P624" s="42">
        <v>13.3</v>
      </c>
      <c r="Q624" s="110"/>
      <c r="R624" s="42"/>
      <c r="S624" s="177">
        <v>5</v>
      </c>
      <c r="T624" s="42">
        <f>INVENTARIO[[#This Row],[Costo Unitario (USD)]]+INVENTARIO[[#This Row],[Costo Envío (USD)]]</f>
        <v>18.3</v>
      </c>
      <c r="U624" s="42">
        <f>INVENTARIO[[#This Row],[Costo total]]*1.5</f>
        <v>27.450000000000003</v>
      </c>
      <c r="V624" s="42">
        <v>25</v>
      </c>
      <c r="W624" s="42">
        <f>INVENTARIO[[#This Row],[Precio Final]]-INVENTARIO[[#This Row],[Costo total]]</f>
        <v>6.6999999999999993</v>
      </c>
      <c r="X624" s="175">
        <f>INVENTARIO[[#This Row],[Ganancia Unitaria]]*INVENTARIO[[#This Row],[Salidas]]</f>
        <v>6.6999999999999993</v>
      </c>
      <c r="Y624" s="42" t="s">
        <v>2208</v>
      </c>
      <c r="Z624" s="20"/>
      <c r="AA624" s="20">
        <f>INVENTARIO[[#This Row],[Costo total]]*INVENTARIO[[#This Row],[Entradas]]</f>
        <v>18.3</v>
      </c>
      <c r="AB624" s="172">
        <f>INVENTARIO[[#This Row],[Stock Actual]]*INVENTARIO[[#This Row],[Costo total]]</f>
        <v>0</v>
      </c>
    </row>
    <row r="625" spans="1:28" ht="55" customHeight="1" x14ac:dyDescent="0.15">
      <c r="A625" s="43" t="s">
        <v>1870</v>
      </c>
      <c r="B625" s="169"/>
      <c r="C625" s="170" t="s">
        <v>12</v>
      </c>
      <c r="D625" s="83" t="s">
        <v>2327</v>
      </c>
      <c r="E625" s="83" t="s">
        <v>1875</v>
      </c>
      <c r="F625" s="83" t="s">
        <v>698</v>
      </c>
      <c r="G625" s="83" t="s">
        <v>164</v>
      </c>
      <c r="H625" s="171">
        <f>INVENTARIO[[#This Row],[Precio Final]]</f>
        <v>25</v>
      </c>
      <c r="I625" s="192">
        <v>5.19</v>
      </c>
      <c r="J625" s="83">
        <v>1</v>
      </c>
      <c r="K625" s="112">
        <f>SUMIFS(VENTAS[Cantidad],VENTAS[Código del producto Vendido],INVENTARIO[[#This Row],[Code]])</f>
        <v>1</v>
      </c>
      <c r="L625" s="121">
        <f>INVENTARIO[[#This Row],[Entradas]]-INVENTARIO[[#This Row],[Salidas]]</f>
        <v>0</v>
      </c>
      <c r="M625" s="171">
        <f>INVENTARIO[[#This Row],[Precio Final]]*10%</f>
        <v>2.5</v>
      </c>
      <c r="N625" s="43">
        <v>-18.52</v>
      </c>
      <c r="O625" s="43">
        <v>0</v>
      </c>
      <c r="P625" s="43">
        <v>13.3</v>
      </c>
      <c r="Q625" s="112"/>
      <c r="R625" s="43"/>
      <c r="S625" s="176">
        <v>5</v>
      </c>
      <c r="T625" s="168">
        <f>INVENTARIO[[#This Row],[Costo Unitario (USD)]]+INVENTARIO[[#This Row],[Costo Envío (USD)]]</f>
        <v>18.3</v>
      </c>
      <c r="U625" s="168">
        <f>INVENTARIO[[#This Row],[Costo total]]*1.5</f>
        <v>27.450000000000003</v>
      </c>
      <c r="V625" s="43">
        <v>25</v>
      </c>
      <c r="W625" s="43">
        <f>INVENTARIO[[#This Row],[Precio Final]]-INVENTARIO[[#This Row],[Costo total]]</f>
        <v>6.6999999999999993</v>
      </c>
      <c r="X625" s="172">
        <f>INVENTARIO[[#This Row],[Ganancia Unitaria]]*INVENTARIO[[#This Row],[Salidas]]</f>
        <v>6.6999999999999993</v>
      </c>
      <c r="Y625" s="43" t="s">
        <v>2208</v>
      </c>
      <c r="Z625" s="43"/>
      <c r="AA625" s="43">
        <f>INVENTARIO[[#This Row],[Costo total]]*INVENTARIO[[#This Row],[Entradas]]</f>
        <v>18.3</v>
      </c>
      <c r="AB625" s="172">
        <f>INVENTARIO[[#This Row],[Stock Actual]]*INVENTARIO[[#This Row],[Costo total]]</f>
        <v>0</v>
      </c>
    </row>
    <row r="626" spans="1:28" ht="55" customHeight="1" x14ac:dyDescent="0.15">
      <c r="A626" s="42" t="s">
        <v>1871</v>
      </c>
      <c r="B626" s="173"/>
      <c r="C626" s="174" t="s">
        <v>12</v>
      </c>
      <c r="D626" s="78" t="s">
        <v>2327</v>
      </c>
      <c r="E626" s="78" t="s">
        <v>1875</v>
      </c>
      <c r="F626" s="78" t="s">
        <v>697</v>
      </c>
      <c r="G626" s="78" t="s">
        <v>164</v>
      </c>
      <c r="H626" s="171">
        <f>INVENTARIO[[#This Row],[Precio Final]]</f>
        <v>25</v>
      </c>
      <c r="I626" s="193">
        <v>5.19</v>
      </c>
      <c r="J626" s="78">
        <v>1</v>
      </c>
      <c r="K626" s="112">
        <f>SUMIFS(VENTAS[Cantidad],VENTAS[Código del producto Vendido],INVENTARIO[[#This Row],[Code]])</f>
        <v>1</v>
      </c>
      <c r="L626" s="120">
        <f>INVENTARIO[[#This Row],[Entradas]]-INVENTARIO[[#This Row],[Salidas]]</f>
        <v>0</v>
      </c>
      <c r="M626" s="171">
        <f>INVENTARIO[[#This Row],[Precio Final]]*10%</f>
        <v>2.5</v>
      </c>
      <c r="N626" s="42">
        <v>-18.52</v>
      </c>
      <c r="O626" s="42">
        <v>0</v>
      </c>
      <c r="P626" s="42">
        <v>13.3</v>
      </c>
      <c r="Q626" s="110"/>
      <c r="R626" s="42"/>
      <c r="S626" s="177">
        <v>5</v>
      </c>
      <c r="T626" s="42">
        <f>INVENTARIO[[#This Row],[Costo Unitario (USD)]]+INVENTARIO[[#This Row],[Costo Envío (USD)]]</f>
        <v>18.3</v>
      </c>
      <c r="U626" s="42">
        <f>INVENTARIO[[#This Row],[Costo total]]*1.5</f>
        <v>27.450000000000003</v>
      </c>
      <c r="V626" s="42">
        <v>25</v>
      </c>
      <c r="W626" s="42">
        <f>INVENTARIO[[#This Row],[Precio Final]]-INVENTARIO[[#This Row],[Costo total]]</f>
        <v>6.6999999999999993</v>
      </c>
      <c r="X626" s="175">
        <f>INVENTARIO[[#This Row],[Ganancia Unitaria]]*INVENTARIO[[#This Row],[Salidas]]</f>
        <v>6.6999999999999993</v>
      </c>
      <c r="Y626" s="42" t="s">
        <v>2208</v>
      </c>
      <c r="Z626" s="20"/>
      <c r="AA626" s="20">
        <f>INVENTARIO[[#This Row],[Costo total]]*INVENTARIO[[#This Row],[Entradas]]</f>
        <v>18.3</v>
      </c>
      <c r="AB626" s="172">
        <f>INVENTARIO[[#This Row],[Stock Actual]]*INVENTARIO[[#This Row],[Costo total]]</f>
        <v>0</v>
      </c>
    </row>
    <row r="627" spans="1:28" ht="55" customHeight="1" x14ac:dyDescent="0.15">
      <c r="A627" s="43" t="s">
        <v>1872</v>
      </c>
      <c r="B627" s="169"/>
      <c r="C627" s="170" t="s">
        <v>12</v>
      </c>
      <c r="D627" s="83" t="s">
        <v>50</v>
      </c>
      <c r="E627" s="83" t="s">
        <v>1876</v>
      </c>
      <c r="F627" s="83" t="s">
        <v>697</v>
      </c>
      <c r="G627" s="83" t="s">
        <v>164</v>
      </c>
      <c r="H627" s="171">
        <f>INVENTARIO[[#This Row],[Precio Final]]</f>
        <v>35</v>
      </c>
      <c r="I627" s="192">
        <v>6.8</v>
      </c>
      <c r="J627" s="83">
        <v>1</v>
      </c>
      <c r="K627" s="112">
        <f>SUMIFS(VENTAS[Cantidad],VENTAS[Código del producto Vendido],INVENTARIO[[#This Row],[Code]])</f>
        <v>1</v>
      </c>
      <c r="L627" s="121">
        <f>INVENTARIO[[#This Row],[Entradas]]-INVENTARIO[[#This Row],[Salidas]]</f>
        <v>0</v>
      </c>
      <c r="M627" s="171">
        <f>INVENTARIO[[#This Row],[Precio Final]]*10%</f>
        <v>3.5</v>
      </c>
      <c r="N627" s="43">
        <v>-25.28</v>
      </c>
      <c r="O627" s="43">
        <v>0</v>
      </c>
      <c r="P627" s="43">
        <v>18.420000000000002</v>
      </c>
      <c r="Q627" s="112"/>
      <c r="R627" s="43"/>
      <c r="S627" s="176">
        <v>5</v>
      </c>
      <c r="T627" s="168">
        <f>INVENTARIO[[#This Row],[Costo Unitario (USD)]]+INVENTARIO[[#This Row],[Costo Envío (USD)]]</f>
        <v>23.42</v>
      </c>
      <c r="U627" s="168">
        <f>INVENTARIO[[#This Row],[Costo total]]*1.5</f>
        <v>35.130000000000003</v>
      </c>
      <c r="V627" s="43">
        <v>35</v>
      </c>
      <c r="W627" s="43">
        <f>INVENTARIO[[#This Row],[Precio Final]]-INVENTARIO[[#This Row],[Costo total]]</f>
        <v>11.579999999999998</v>
      </c>
      <c r="X627" s="172">
        <f>INVENTARIO[[#This Row],[Ganancia Unitaria]]*INVENTARIO[[#This Row],[Salidas]]</f>
        <v>11.579999999999998</v>
      </c>
      <c r="Y627" s="43" t="s">
        <v>2208</v>
      </c>
      <c r="Z627" s="43"/>
      <c r="AA627" s="43">
        <f>INVENTARIO[[#This Row],[Costo total]]*INVENTARIO[[#This Row],[Entradas]]</f>
        <v>23.42</v>
      </c>
      <c r="AB627" s="172">
        <f>INVENTARIO[[#This Row],[Stock Actual]]*INVENTARIO[[#This Row],[Costo total]]</f>
        <v>0</v>
      </c>
    </row>
    <row r="628" spans="1:28" ht="55" customHeight="1" x14ac:dyDescent="0.15">
      <c r="A628" s="42" t="s">
        <v>1879</v>
      </c>
      <c r="B628" s="173"/>
      <c r="C628" s="174" t="s">
        <v>12</v>
      </c>
      <c r="D628" s="78" t="s">
        <v>50</v>
      </c>
      <c r="E628" s="78" t="s">
        <v>2514</v>
      </c>
      <c r="F628" s="78" t="s">
        <v>692</v>
      </c>
      <c r="G628" s="78" t="s">
        <v>164</v>
      </c>
      <c r="H628" s="171">
        <f>INVENTARIO[[#This Row],[Precio Final]]</f>
        <v>35</v>
      </c>
      <c r="I628" s="193">
        <v>6.8</v>
      </c>
      <c r="J628" s="78">
        <v>2</v>
      </c>
      <c r="K628" s="112">
        <f>SUMIFS(VENTAS[Cantidad],VENTAS[Código del producto Vendido],INVENTARIO[[#This Row],[Code]])</f>
        <v>0</v>
      </c>
      <c r="L628" s="120">
        <f>INVENTARIO[[#This Row],[Entradas]]-INVENTARIO[[#This Row],[Salidas]]</f>
        <v>2</v>
      </c>
      <c r="M628" s="171">
        <f>INVENTARIO[[#This Row],[Precio Final]]*10%</f>
        <v>3.5</v>
      </c>
      <c r="N628" s="42">
        <v>0</v>
      </c>
      <c r="O628" s="42">
        <v>49.6</v>
      </c>
      <c r="P628" s="42">
        <v>17.95</v>
      </c>
      <c r="Q628" s="110"/>
      <c r="R628" s="42"/>
      <c r="S628" s="177">
        <v>6</v>
      </c>
      <c r="T628" s="42">
        <f>INVENTARIO[[#This Row],[Costo Unitario (USD)]]+INVENTARIO[[#This Row],[Costo Envío (USD)]]</f>
        <v>23.95</v>
      </c>
      <c r="U628" s="42">
        <f>INVENTARIO[[#This Row],[Costo total]]*1.5</f>
        <v>35.924999999999997</v>
      </c>
      <c r="V628" s="42">
        <v>35</v>
      </c>
      <c r="W628" s="42">
        <f>INVENTARIO[[#This Row],[Precio Final]]-INVENTARIO[[#This Row],[Costo total]]</f>
        <v>11.05</v>
      </c>
      <c r="X628" s="175">
        <f>INVENTARIO[[#This Row],[Ganancia Unitaria]]*INVENTARIO[[#This Row],[Salidas]]</f>
        <v>0</v>
      </c>
      <c r="Y628" s="42" t="s">
        <v>2208</v>
      </c>
      <c r="Z628" s="20"/>
      <c r="AA628" s="20">
        <f>INVENTARIO[[#This Row],[Costo total]]*INVENTARIO[[#This Row],[Entradas]]</f>
        <v>47.9</v>
      </c>
      <c r="AB628" s="172">
        <f>INVENTARIO[[#This Row],[Stock Actual]]*INVENTARIO[[#This Row],[Costo total]]</f>
        <v>47.9</v>
      </c>
    </row>
    <row r="629" spans="1:28" ht="55" customHeight="1" x14ac:dyDescent="0.15">
      <c r="A629" s="43" t="s">
        <v>1880</v>
      </c>
      <c r="B629" s="169"/>
      <c r="C629" s="170" t="s">
        <v>12</v>
      </c>
      <c r="D629" s="83" t="s">
        <v>50</v>
      </c>
      <c r="E629" s="83" t="s">
        <v>1877</v>
      </c>
      <c r="F629" s="83" t="s">
        <v>698</v>
      </c>
      <c r="G629" s="83" t="s">
        <v>164</v>
      </c>
      <c r="H629" s="171">
        <f>INVENTARIO[[#This Row],[Precio Final]]</f>
        <v>35</v>
      </c>
      <c r="I629" s="192">
        <v>6.8</v>
      </c>
      <c r="J629" s="83">
        <v>2</v>
      </c>
      <c r="K629" s="112">
        <f>SUMIFS(VENTAS[Cantidad],VENTAS[Código del producto Vendido],INVENTARIO[[#This Row],[Code]])</f>
        <v>2</v>
      </c>
      <c r="L629" s="121">
        <f>INVENTARIO[[#This Row],[Entradas]]-INVENTARIO[[#This Row],[Salidas]]</f>
        <v>0</v>
      </c>
      <c r="M629" s="171">
        <f>INVENTARIO[[#This Row],[Precio Final]]*10%</f>
        <v>3.5</v>
      </c>
      <c r="N629" s="43">
        <v>-49.6</v>
      </c>
      <c r="O629" s="43">
        <v>0</v>
      </c>
      <c r="P629" s="43">
        <v>17.95</v>
      </c>
      <c r="Q629" s="112"/>
      <c r="R629" s="43"/>
      <c r="S629" s="176">
        <v>6</v>
      </c>
      <c r="T629" s="168">
        <f>INVENTARIO[[#This Row],[Costo Unitario (USD)]]+INVENTARIO[[#This Row],[Costo Envío (USD)]]</f>
        <v>23.95</v>
      </c>
      <c r="U629" s="168">
        <f>INVENTARIO[[#This Row],[Costo total]]*1.5</f>
        <v>35.924999999999997</v>
      </c>
      <c r="V629" s="43">
        <v>35</v>
      </c>
      <c r="W629" s="43">
        <f>INVENTARIO[[#This Row],[Precio Final]]-INVENTARIO[[#This Row],[Costo total]]</f>
        <v>11.05</v>
      </c>
      <c r="X629" s="172">
        <f>INVENTARIO[[#This Row],[Ganancia Unitaria]]*INVENTARIO[[#This Row],[Salidas]]</f>
        <v>22.1</v>
      </c>
      <c r="Y629" s="43" t="s">
        <v>2208</v>
      </c>
      <c r="Z629" s="43"/>
      <c r="AA629" s="43">
        <f>INVENTARIO[[#This Row],[Costo total]]*INVENTARIO[[#This Row],[Entradas]]</f>
        <v>47.9</v>
      </c>
      <c r="AB629" s="172">
        <f>INVENTARIO[[#This Row],[Stock Actual]]*INVENTARIO[[#This Row],[Costo total]]</f>
        <v>0</v>
      </c>
    </row>
    <row r="630" spans="1:28" ht="55" customHeight="1" x14ac:dyDescent="0.15">
      <c r="A630" s="42" t="s">
        <v>1881</v>
      </c>
      <c r="B630" s="173"/>
      <c r="C630" s="174" t="s">
        <v>12</v>
      </c>
      <c r="D630" s="78" t="s">
        <v>50</v>
      </c>
      <c r="E630" s="78" t="s">
        <v>1877</v>
      </c>
      <c r="F630" s="78" t="s">
        <v>695</v>
      </c>
      <c r="G630" s="78" t="s">
        <v>164</v>
      </c>
      <c r="H630" s="171">
        <f>INVENTARIO[[#This Row],[Precio Final]]</f>
        <v>35</v>
      </c>
      <c r="I630" s="193">
        <v>6.8</v>
      </c>
      <c r="J630" s="78">
        <v>2</v>
      </c>
      <c r="K630" s="112">
        <f>SUMIFS(VENTAS[Cantidad],VENTAS[Código del producto Vendido],INVENTARIO[[#This Row],[Code]])</f>
        <v>2</v>
      </c>
      <c r="L630" s="120">
        <f>INVENTARIO[[#This Row],[Entradas]]-INVENTARIO[[#This Row],[Salidas]]</f>
        <v>0</v>
      </c>
      <c r="M630" s="171">
        <f>INVENTARIO[[#This Row],[Precio Final]]*10%</f>
        <v>3.5</v>
      </c>
      <c r="N630" s="42">
        <v>0</v>
      </c>
      <c r="O630" s="42">
        <v>24.8</v>
      </c>
      <c r="P630" s="42">
        <v>17.95</v>
      </c>
      <c r="Q630" s="110"/>
      <c r="R630" s="42"/>
      <c r="S630" s="177">
        <v>6</v>
      </c>
      <c r="T630" s="42">
        <f>INVENTARIO[[#This Row],[Costo Unitario (USD)]]+INVENTARIO[[#This Row],[Costo Envío (USD)]]</f>
        <v>23.95</v>
      </c>
      <c r="U630" s="42">
        <f>INVENTARIO[[#This Row],[Costo total]]*1.5</f>
        <v>35.924999999999997</v>
      </c>
      <c r="V630" s="42">
        <v>35</v>
      </c>
      <c r="W630" s="42">
        <f>INVENTARIO[[#This Row],[Precio Final]]-INVENTARIO[[#This Row],[Costo total]]</f>
        <v>11.05</v>
      </c>
      <c r="X630" s="175">
        <f>INVENTARIO[[#This Row],[Ganancia Unitaria]]*INVENTARIO[[#This Row],[Salidas]]</f>
        <v>22.1</v>
      </c>
      <c r="Y630" s="42" t="s">
        <v>2208</v>
      </c>
      <c r="Z630" s="20"/>
      <c r="AA630" s="20">
        <f>INVENTARIO[[#This Row],[Costo total]]*INVENTARIO[[#This Row],[Entradas]]</f>
        <v>47.9</v>
      </c>
      <c r="AB630" s="172">
        <f>INVENTARIO[[#This Row],[Stock Actual]]*INVENTARIO[[#This Row],[Costo total]]</f>
        <v>0</v>
      </c>
    </row>
    <row r="631" spans="1:28" ht="55" customHeight="1" x14ac:dyDescent="0.15">
      <c r="A631" s="42" t="s">
        <v>1883</v>
      </c>
      <c r="B631" s="173"/>
      <c r="C631" s="174" t="s">
        <v>12</v>
      </c>
      <c r="D631" s="78" t="s">
        <v>2327</v>
      </c>
      <c r="E631" s="78" t="s">
        <v>1878</v>
      </c>
      <c r="F631" s="78" t="s">
        <v>698</v>
      </c>
      <c r="G631" s="78" t="s">
        <v>164</v>
      </c>
      <c r="H631" s="171">
        <f>INVENTARIO[[#This Row],[Precio Final]]</f>
        <v>23</v>
      </c>
      <c r="I631" s="193">
        <v>4.68</v>
      </c>
      <c r="J631" s="78">
        <v>2</v>
      </c>
      <c r="K631" s="112">
        <f>SUMIFS(VENTAS[Cantidad],VENTAS[Código del producto Vendido],INVENTARIO[[#This Row],[Code]])</f>
        <v>2</v>
      </c>
      <c r="L631" s="120">
        <f>INVENTARIO[[#This Row],[Entradas]]-INVENTARIO[[#This Row],[Salidas]]</f>
        <v>0</v>
      </c>
      <c r="M631" s="171">
        <f>INVENTARIO[[#This Row],[Precio Final]]*10%</f>
        <v>2.3000000000000003</v>
      </c>
      <c r="N631" s="42">
        <v>-29.83</v>
      </c>
      <c r="O631" s="42">
        <v>0</v>
      </c>
      <c r="P631" s="42">
        <v>10.220000000000001</v>
      </c>
      <c r="Q631" s="110"/>
      <c r="R631" s="42"/>
      <c r="S631" s="177">
        <v>5</v>
      </c>
      <c r="T631" s="42">
        <f>INVENTARIO[[#This Row],[Costo Unitario (USD)]]+INVENTARIO[[#This Row],[Costo Envío (USD)]]</f>
        <v>15.22</v>
      </c>
      <c r="U631" s="42">
        <f>INVENTARIO[[#This Row],[Costo total]]*1.5</f>
        <v>22.830000000000002</v>
      </c>
      <c r="V631" s="42">
        <v>23</v>
      </c>
      <c r="W631" s="42">
        <f>INVENTARIO[[#This Row],[Precio Final]]-INVENTARIO[[#This Row],[Costo total]]</f>
        <v>7.7799999999999994</v>
      </c>
      <c r="X631" s="175">
        <f>INVENTARIO[[#This Row],[Ganancia Unitaria]]*INVENTARIO[[#This Row],[Salidas]]</f>
        <v>15.559999999999999</v>
      </c>
      <c r="Y631" s="42" t="s">
        <v>2208</v>
      </c>
      <c r="Z631" s="20"/>
      <c r="AA631" s="20">
        <f>INVENTARIO[[#This Row],[Costo total]]*INVENTARIO[[#This Row],[Entradas]]</f>
        <v>30.44</v>
      </c>
      <c r="AB631" s="172">
        <f>INVENTARIO[[#This Row],[Stock Actual]]*INVENTARIO[[#This Row],[Costo total]]</f>
        <v>0</v>
      </c>
    </row>
    <row r="632" spans="1:28" ht="55" customHeight="1" x14ac:dyDescent="0.15">
      <c r="A632" s="42" t="s">
        <v>1885</v>
      </c>
      <c r="B632" s="173"/>
      <c r="C632" s="174" t="s">
        <v>12</v>
      </c>
      <c r="D632" s="78" t="s">
        <v>2819</v>
      </c>
      <c r="E632" s="78" t="s">
        <v>1920</v>
      </c>
      <c r="F632" s="78" t="s">
        <v>692</v>
      </c>
      <c r="G632" s="78" t="s">
        <v>164</v>
      </c>
      <c r="H632" s="171">
        <f>INVENTARIO[[#This Row],[Precio Final]]</f>
        <v>10</v>
      </c>
      <c r="I632" s="193">
        <v>0.77</v>
      </c>
      <c r="J632" s="78">
        <v>2</v>
      </c>
      <c r="K632" s="112">
        <f>SUMIFS(VENTAS[Cantidad],VENTAS[Código del producto Vendido],INVENTARIO[[#This Row],[Code]])</f>
        <v>2</v>
      </c>
      <c r="L632" s="120">
        <f>INVENTARIO[[#This Row],[Entradas]]-INVENTARIO[[#This Row],[Salidas]]</f>
        <v>0</v>
      </c>
      <c r="M632" s="171">
        <f>INVENTARIO[[#This Row],[Precio Final]]*10%</f>
        <v>1</v>
      </c>
      <c r="N632" s="42">
        <v>-9.17</v>
      </c>
      <c r="O632" s="42">
        <v>0</v>
      </c>
      <c r="P632" s="42">
        <v>3.77</v>
      </c>
      <c r="Q632" s="110"/>
      <c r="R632" s="42"/>
      <c r="S632" s="177">
        <v>2</v>
      </c>
      <c r="T632" s="42">
        <f>INVENTARIO[[#This Row],[Costo Unitario (USD)]]+INVENTARIO[[#This Row],[Costo Envío (USD)]]</f>
        <v>5.77</v>
      </c>
      <c r="U632" s="42">
        <f>INVENTARIO[[#This Row],[Costo total]]*1.5</f>
        <v>8.6549999999999994</v>
      </c>
      <c r="V632" s="42">
        <v>10</v>
      </c>
      <c r="W632" s="42">
        <f>INVENTARIO[[#This Row],[Precio Final]]-INVENTARIO[[#This Row],[Costo total]]</f>
        <v>4.2300000000000004</v>
      </c>
      <c r="X632" s="175">
        <f>INVENTARIO[[#This Row],[Ganancia Unitaria]]*INVENTARIO[[#This Row],[Salidas]]</f>
        <v>8.4600000000000009</v>
      </c>
      <c r="Y632" s="42" t="s">
        <v>2208</v>
      </c>
      <c r="Z632" s="20"/>
      <c r="AA632" s="20">
        <f>INVENTARIO[[#This Row],[Costo total]]*INVENTARIO[[#This Row],[Entradas]]</f>
        <v>11.54</v>
      </c>
      <c r="AB632" s="172">
        <f>INVENTARIO[[#This Row],[Stock Actual]]*INVENTARIO[[#This Row],[Costo total]]</f>
        <v>0</v>
      </c>
    </row>
    <row r="633" spans="1:28" ht="55" customHeight="1" x14ac:dyDescent="0.15">
      <c r="A633" s="43" t="s">
        <v>1886</v>
      </c>
      <c r="B633" s="169"/>
      <c r="C633" s="170" t="s">
        <v>12</v>
      </c>
      <c r="D633" s="78" t="s">
        <v>2819</v>
      </c>
      <c r="E633" s="83" t="s">
        <v>2386</v>
      </c>
      <c r="F633" s="83" t="s">
        <v>3036</v>
      </c>
      <c r="G633" s="83" t="s">
        <v>164</v>
      </c>
      <c r="H633" s="171">
        <f>INVENTARIO[[#This Row],[Precio Final]]</f>
        <v>10</v>
      </c>
      <c r="I633" s="192">
        <v>0.77</v>
      </c>
      <c r="J633" s="83">
        <v>2</v>
      </c>
      <c r="K633" s="112">
        <f>SUMIFS(VENTAS[Cantidad],VENTAS[Código del producto Vendido],INVENTARIO[[#This Row],[Code]])</f>
        <v>1</v>
      </c>
      <c r="L633" s="121">
        <f>INVENTARIO[[#This Row],[Entradas]]-INVENTARIO[[#This Row],[Salidas]]</f>
        <v>1</v>
      </c>
      <c r="M633" s="171">
        <f>INVENTARIO[[#This Row],[Precio Final]]*10%</f>
        <v>1</v>
      </c>
      <c r="N633" s="43">
        <v>0</v>
      </c>
      <c r="O633" s="43">
        <v>9.17</v>
      </c>
      <c r="P633" s="43">
        <v>3.77</v>
      </c>
      <c r="Q633" s="112"/>
      <c r="R633" s="43"/>
      <c r="S633" s="176">
        <v>2</v>
      </c>
      <c r="T633" s="168">
        <f>INVENTARIO[[#This Row],[Costo Unitario (USD)]]+INVENTARIO[[#This Row],[Costo Envío (USD)]]</f>
        <v>5.77</v>
      </c>
      <c r="U633" s="168">
        <f>INVENTARIO[[#This Row],[Costo total]]*1.5</f>
        <v>8.6549999999999994</v>
      </c>
      <c r="V633" s="43">
        <v>10</v>
      </c>
      <c r="W633" s="43">
        <f>INVENTARIO[[#This Row],[Precio Final]]-INVENTARIO[[#This Row],[Costo total]]</f>
        <v>4.2300000000000004</v>
      </c>
      <c r="X633" s="172">
        <f>INVENTARIO[[#This Row],[Ganancia Unitaria]]*INVENTARIO[[#This Row],[Salidas]]</f>
        <v>4.2300000000000004</v>
      </c>
      <c r="Y633" s="43" t="s">
        <v>2208</v>
      </c>
      <c r="Z633" s="43"/>
      <c r="AA633" s="43">
        <f>INVENTARIO[[#This Row],[Costo total]]*INVENTARIO[[#This Row],[Entradas]]</f>
        <v>11.54</v>
      </c>
      <c r="AB633" s="172">
        <f>INVENTARIO[[#This Row],[Stock Actual]]*INVENTARIO[[#This Row],[Costo total]]</f>
        <v>5.77</v>
      </c>
    </row>
    <row r="634" spans="1:28" ht="55" customHeight="1" x14ac:dyDescent="0.15">
      <c r="A634" s="42" t="s">
        <v>1887</v>
      </c>
      <c r="B634" s="173"/>
      <c r="C634" s="174" t="s">
        <v>12</v>
      </c>
      <c r="D634" s="78" t="s">
        <v>2819</v>
      </c>
      <c r="E634" s="78" t="s">
        <v>1921</v>
      </c>
      <c r="F634" s="78" t="s">
        <v>692</v>
      </c>
      <c r="G634" s="78" t="s">
        <v>164</v>
      </c>
      <c r="H634" s="171">
        <f>INVENTARIO[[#This Row],[Precio Final]]</f>
        <v>12</v>
      </c>
      <c r="I634" s="193">
        <v>0.85</v>
      </c>
      <c r="J634" s="78">
        <v>2</v>
      </c>
      <c r="K634" s="112">
        <f>SUMIFS(VENTAS[Cantidad],VENTAS[Código del producto Vendido],INVENTARIO[[#This Row],[Code]])</f>
        <v>2</v>
      </c>
      <c r="L634" s="120">
        <f>INVENTARIO[[#This Row],[Entradas]]-INVENTARIO[[#This Row],[Salidas]]</f>
        <v>0</v>
      </c>
      <c r="M634" s="171">
        <f>INVENTARIO[[#This Row],[Precio Final]]*10%</f>
        <v>1.2000000000000002</v>
      </c>
      <c r="N634" s="42">
        <v>-11.76</v>
      </c>
      <c r="O634" s="42">
        <v>5.88</v>
      </c>
      <c r="P634" s="42">
        <v>4.97</v>
      </c>
      <c r="Q634" s="110"/>
      <c r="R634" s="42"/>
      <c r="S634" s="177">
        <v>3</v>
      </c>
      <c r="T634" s="42">
        <f>INVENTARIO[[#This Row],[Costo Unitario (USD)]]+INVENTARIO[[#This Row],[Costo Envío (USD)]]</f>
        <v>7.97</v>
      </c>
      <c r="U634" s="42">
        <f>INVENTARIO[[#This Row],[Costo total]]*1.5</f>
        <v>11.955</v>
      </c>
      <c r="V634" s="42">
        <v>12</v>
      </c>
      <c r="W634" s="42">
        <f>INVENTARIO[[#This Row],[Precio Final]]-INVENTARIO[[#This Row],[Costo total]]</f>
        <v>4.03</v>
      </c>
      <c r="X634" s="175">
        <f>INVENTARIO[[#This Row],[Ganancia Unitaria]]*INVENTARIO[[#This Row],[Salidas]]</f>
        <v>8.06</v>
      </c>
      <c r="Y634" s="42" t="s">
        <v>2208</v>
      </c>
      <c r="Z634" s="20"/>
      <c r="AA634" s="20">
        <f>INVENTARIO[[#This Row],[Costo total]]*INVENTARIO[[#This Row],[Entradas]]</f>
        <v>15.94</v>
      </c>
      <c r="AB634" s="172">
        <f>INVENTARIO[[#This Row],[Stock Actual]]*INVENTARIO[[#This Row],[Costo total]]</f>
        <v>0</v>
      </c>
    </row>
    <row r="635" spans="1:28" ht="55" customHeight="1" x14ac:dyDescent="0.15">
      <c r="A635" s="43" t="s">
        <v>1888</v>
      </c>
      <c r="B635" s="169"/>
      <c r="C635" s="170" t="s">
        <v>12</v>
      </c>
      <c r="D635" s="78" t="s">
        <v>2819</v>
      </c>
      <c r="E635" s="83" t="s">
        <v>1921</v>
      </c>
      <c r="F635" s="83" t="s">
        <v>698</v>
      </c>
      <c r="G635" s="83" t="s">
        <v>164</v>
      </c>
      <c r="H635" s="171">
        <f>INVENTARIO[[#This Row],[Precio Final]]</f>
        <v>12</v>
      </c>
      <c r="I635" s="192">
        <v>2.04</v>
      </c>
      <c r="J635" s="83">
        <v>3</v>
      </c>
      <c r="K635" s="112">
        <f>SUMIFS(VENTAS[Cantidad],VENTAS[Código del producto Vendido],INVENTARIO[[#This Row],[Code]])</f>
        <v>3</v>
      </c>
      <c r="L635" s="121">
        <f>INVENTARIO[[#This Row],[Entradas]]-INVENTARIO[[#This Row],[Salidas]]</f>
        <v>0</v>
      </c>
      <c r="M635" s="171">
        <f>INVENTARIO[[#This Row],[Precio Final]]*10%</f>
        <v>1.2000000000000002</v>
      </c>
      <c r="N635" s="43">
        <v>-21.21</v>
      </c>
      <c r="O635" s="43">
        <v>0</v>
      </c>
      <c r="P635" s="43">
        <v>4.97</v>
      </c>
      <c r="Q635" s="112"/>
      <c r="R635" s="43"/>
      <c r="S635" s="176">
        <v>3</v>
      </c>
      <c r="T635" s="168">
        <f>INVENTARIO[[#This Row],[Costo Unitario (USD)]]+INVENTARIO[[#This Row],[Costo Envío (USD)]]</f>
        <v>7.97</v>
      </c>
      <c r="U635" s="168">
        <f>INVENTARIO[[#This Row],[Costo total]]*1.5</f>
        <v>11.955</v>
      </c>
      <c r="V635" s="43">
        <v>12</v>
      </c>
      <c r="W635" s="43">
        <f>INVENTARIO[[#This Row],[Precio Final]]-INVENTARIO[[#This Row],[Costo total]]</f>
        <v>4.03</v>
      </c>
      <c r="X635" s="172">
        <f>INVENTARIO[[#This Row],[Ganancia Unitaria]]*INVENTARIO[[#This Row],[Salidas]]</f>
        <v>12.09</v>
      </c>
      <c r="Y635" s="43" t="s">
        <v>2208</v>
      </c>
      <c r="Z635" s="43"/>
      <c r="AA635" s="43">
        <f>INVENTARIO[[#This Row],[Costo total]]*INVENTARIO[[#This Row],[Entradas]]</f>
        <v>23.91</v>
      </c>
      <c r="AB635" s="172">
        <f>INVENTARIO[[#This Row],[Stock Actual]]*INVENTARIO[[#This Row],[Costo total]]</f>
        <v>0</v>
      </c>
    </row>
    <row r="636" spans="1:28" ht="55" customHeight="1" x14ac:dyDescent="0.15">
      <c r="A636" s="42" t="s">
        <v>1889</v>
      </c>
      <c r="B636" s="173"/>
      <c r="C636" s="174" t="s">
        <v>12</v>
      </c>
      <c r="D636" s="78" t="s">
        <v>2819</v>
      </c>
      <c r="E636" s="78" t="s">
        <v>2515</v>
      </c>
      <c r="F636" s="78" t="s">
        <v>2377</v>
      </c>
      <c r="G636" s="78" t="s">
        <v>164</v>
      </c>
      <c r="H636" s="171">
        <f>INVENTARIO[[#This Row],[Precio Final]]</f>
        <v>12</v>
      </c>
      <c r="I636" s="193">
        <v>2.04</v>
      </c>
      <c r="J636" s="78">
        <v>3</v>
      </c>
      <c r="K636" s="112">
        <f>SUMIFS(VENTAS[Cantidad],VENTAS[Código del producto Vendido],INVENTARIO[[#This Row],[Code]])</f>
        <v>2</v>
      </c>
      <c r="L636" s="120">
        <f>INVENTARIO[[#This Row],[Entradas]]-INVENTARIO[[#This Row],[Salidas]]</f>
        <v>1</v>
      </c>
      <c r="M636" s="171">
        <f>INVENTARIO[[#This Row],[Precio Final]]*10%</f>
        <v>1.2000000000000002</v>
      </c>
      <c r="N636" s="42">
        <v>-14.14</v>
      </c>
      <c r="O636" s="42">
        <v>0</v>
      </c>
      <c r="P636" s="42">
        <v>4.97</v>
      </c>
      <c r="Q636" s="110"/>
      <c r="R636" s="42"/>
      <c r="S636" s="177">
        <v>3</v>
      </c>
      <c r="T636" s="42">
        <f>INVENTARIO[[#This Row],[Costo Unitario (USD)]]+INVENTARIO[[#This Row],[Costo Envío (USD)]]</f>
        <v>7.97</v>
      </c>
      <c r="U636" s="42">
        <f>INVENTARIO[[#This Row],[Costo total]]*1.5</f>
        <v>11.955</v>
      </c>
      <c r="V636" s="42">
        <v>12</v>
      </c>
      <c r="W636" s="42">
        <f>INVENTARIO[[#This Row],[Precio Final]]-INVENTARIO[[#This Row],[Costo total]]</f>
        <v>4.03</v>
      </c>
      <c r="X636" s="175">
        <f>INVENTARIO[[#This Row],[Ganancia Unitaria]]*INVENTARIO[[#This Row],[Salidas]]</f>
        <v>8.06</v>
      </c>
      <c r="Y636" s="42" t="s">
        <v>2208</v>
      </c>
      <c r="Z636" s="20"/>
      <c r="AA636" s="20">
        <f>INVENTARIO[[#This Row],[Costo total]]*INVENTARIO[[#This Row],[Entradas]]</f>
        <v>23.91</v>
      </c>
      <c r="AB636" s="172">
        <f>INVENTARIO[[#This Row],[Stock Actual]]*INVENTARIO[[#This Row],[Costo total]]</f>
        <v>7.97</v>
      </c>
    </row>
    <row r="637" spans="1:28" ht="55" customHeight="1" x14ac:dyDescent="0.15">
      <c r="A637" s="43" t="s">
        <v>1890</v>
      </c>
      <c r="B637" s="169"/>
      <c r="C637" s="170" t="s">
        <v>12</v>
      </c>
      <c r="D637" s="78" t="s">
        <v>2819</v>
      </c>
      <c r="E637" s="83" t="s">
        <v>2515</v>
      </c>
      <c r="F637" s="83" t="s">
        <v>2388</v>
      </c>
      <c r="G637" s="83" t="s">
        <v>164</v>
      </c>
      <c r="H637" s="171">
        <f>INVENTARIO[[#This Row],[Precio Final]]</f>
        <v>12</v>
      </c>
      <c r="I637" s="192">
        <v>2.04</v>
      </c>
      <c r="J637" s="83">
        <v>2</v>
      </c>
      <c r="K637" s="112">
        <f>SUMIFS(VENTAS[Cantidad],VENTAS[Código del producto Vendido],INVENTARIO[[#This Row],[Code]])</f>
        <v>0</v>
      </c>
      <c r="L637" s="121">
        <f>INVENTARIO[[#This Row],[Entradas]]-INVENTARIO[[#This Row],[Salidas]]</f>
        <v>2</v>
      </c>
      <c r="M637" s="171">
        <f>INVENTARIO[[#This Row],[Precio Final]]*10%</f>
        <v>1.2000000000000002</v>
      </c>
      <c r="N637" s="43">
        <v>0</v>
      </c>
      <c r="O637" s="43">
        <v>14.26</v>
      </c>
      <c r="P637" s="43">
        <v>5.09</v>
      </c>
      <c r="Q637" s="112"/>
      <c r="R637" s="43"/>
      <c r="S637" s="176">
        <v>3</v>
      </c>
      <c r="T637" s="168">
        <f>INVENTARIO[[#This Row],[Costo Unitario (USD)]]+INVENTARIO[[#This Row],[Costo Envío (USD)]]</f>
        <v>8.09</v>
      </c>
      <c r="U637" s="168">
        <f>INVENTARIO[[#This Row],[Costo total]]*1.5</f>
        <v>12.135</v>
      </c>
      <c r="V637" s="43">
        <v>12</v>
      </c>
      <c r="W637" s="43">
        <f>INVENTARIO[[#This Row],[Precio Final]]-INVENTARIO[[#This Row],[Costo total]]</f>
        <v>3.91</v>
      </c>
      <c r="X637" s="172">
        <f>INVENTARIO[[#This Row],[Ganancia Unitaria]]*INVENTARIO[[#This Row],[Salidas]]</f>
        <v>0</v>
      </c>
      <c r="Y637" s="43" t="s">
        <v>2208</v>
      </c>
      <c r="Z637" s="43"/>
      <c r="AA637" s="43">
        <f>INVENTARIO[[#This Row],[Costo total]]*INVENTARIO[[#This Row],[Entradas]]</f>
        <v>16.18</v>
      </c>
      <c r="AB637" s="172">
        <f>INVENTARIO[[#This Row],[Stock Actual]]*INVENTARIO[[#This Row],[Costo total]]</f>
        <v>16.18</v>
      </c>
    </row>
    <row r="638" spans="1:28" ht="55" customHeight="1" x14ac:dyDescent="0.15">
      <c r="A638" s="42" t="s">
        <v>1891</v>
      </c>
      <c r="B638" s="173"/>
      <c r="C638" s="174" t="s">
        <v>12</v>
      </c>
      <c r="D638" s="78" t="s">
        <v>2819</v>
      </c>
      <c r="E638" s="78" t="s">
        <v>2077</v>
      </c>
      <c r="F638" s="78" t="s">
        <v>698</v>
      </c>
      <c r="G638" s="78" t="s">
        <v>164</v>
      </c>
      <c r="H638" s="171">
        <f>INVENTARIO[[#This Row],[Precio Final]]</f>
        <v>12</v>
      </c>
      <c r="I638" s="193">
        <v>2.04</v>
      </c>
      <c r="J638" s="78">
        <v>3</v>
      </c>
      <c r="K638" s="112">
        <f>SUMIFS(VENTAS[Cantidad],VENTAS[Código del producto Vendido],INVENTARIO[[#This Row],[Code]])</f>
        <v>3</v>
      </c>
      <c r="L638" s="120">
        <f>INVENTARIO[[#This Row],[Entradas]]-INVENTARIO[[#This Row],[Salidas]]</f>
        <v>0</v>
      </c>
      <c r="M638" s="171">
        <f>INVENTARIO[[#This Row],[Precio Final]]*10%</f>
        <v>1.2000000000000002</v>
      </c>
      <c r="N638" s="42">
        <v>-21.39</v>
      </c>
      <c r="O638" s="42">
        <v>0</v>
      </c>
      <c r="P638" s="42">
        <v>5.09</v>
      </c>
      <c r="Q638" s="110"/>
      <c r="R638" s="42"/>
      <c r="S638" s="177">
        <v>3</v>
      </c>
      <c r="T638" s="42">
        <f>INVENTARIO[[#This Row],[Costo Unitario (USD)]]+INVENTARIO[[#This Row],[Costo Envío (USD)]]</f>
        <v>8.09</v>
      </c>
      <c r="U638" s="42">
        <f>INVENTARIO[[#This Row],[Costo total]]*1.5</f>
        <v>12.135</v>
      </c>
      <c r="V638" s="42">
        <v>12</v>
      </c>
      <c r="W638" s="42">
        <f>INVENTARIO[[#This Row],[Precio Final]]-INVENTARIO[[#This Row],[Costo total]]</f>
        <v>3.91</v>
      </c>
      <c r="X638" s="175">
        <f>INVENTARIO[[#This Row],[Ganancia Unitaria]]*INVENTARIO[[#This Row],[Salidas]]</f>
        <v>11.73</v>
      </c>
      <c r="Y638" s="42" t="s">
        <v>2208</v>
      </c>
      <c r="Z638" s="20"/>
      <c r="AA638" s="20">
        <f>INVENTARIO[[#This Row],[Costo total]]*INVENTARIO[[#This Row],[Entradas]]</f>
        <v>24.27</v>
      </c>
      <c r="AB638" s="172">
        <f>INVENTARIO[[#This Row],[Stock Actual]]*INVENTARIO[[#This Row],[Costo total]]</f>
        <v>0</v>
      </c>
    </row>
    <row r="639" spans="1:28" ht="55" customHeight="1" x14ac:dyDescent="0.15">
      <c r="A639" s="43" t="s">
        <v>1892</v>
      </c>
      <c r="B639" s="169"/>
      <c r="C639" s="170" t="s">
        <v>12</v>
      </c>
      <c r="D639" s="83" t="s">
        <v>2327</v>
      </c>
      <c r="E639" s="83" t="s">
        <v>2078</v>
      </c>
      <c r="F639" s="83" t="s">
        <v>695</v>
      </c>
      <c r="G639" s="83" t="s">
        <v>164</v>
      </c>
      <c r="H639" s="171">
        <f>INVENTARIO[[#This Row],[Precio Final]]</f>
        <v>22</v>
      </c>
      <c r="I639" s="192">
        <v>2.5499999999999998</v>
      </c>
      <c r="J639" s="83">
        <v>3</v>
      </c>
      <c r="K639" s="112">
        <v>2</v>
      </c>
      <c r="L639" s="121">
        <f>INVENTARIO[[#This Row],[Entradas]]-INVENTARIO[[#This Row],[Salidas]]</f>
        <v>1</v>
      </c>
      <c r="M639" s="171">
        <f>INVENTARIO[[#This Row],[Precio Final]]*10%</f>
        <v>2.2000000000000002</v>
      </c>
      <c r="N639" s="43">
        <v>0</v>
      </c>
      <c r="O639" s="43">
        <v>13.94</v>
      </c>
      <c r="P639" s="43">
        <v>11.37</v>
      </c>
      <c r="Q639" s="112"/>
      <c r="R639" s="43"/>
      <c r="S639" s="176">
        <v>3</v>
      </c>
      <c r="T639" s="168">
        <f>INVENTARIO[[#This Row],[Costo Unitario (USD)]]+INVENTARIO[[#This Row],[Costo Envío (USD)]]</f>
        <v>14.37</v>
      </c>
      <c r="U639" s="168">
        <f>INVENTARIO[[#This Row],[Costo total]]*1.5</f>
        <v>21.555</v>
      </c>
      <c r="V639" s="43">
        <v>22</v>
      </c>
      <c r="W639" s="43">
        <f>INVENTARIO[[#This Row],[Precio Final]]-INVENTARIO[[#This Row],[Costo total]]</f>
        <v>7.6300000000000008</v>
      </c>
      <c r="X639" s="172">
        <f>INVENTARIO[[#This Row],[Ganancia Unitaria]]*INVENTARIO[[#This Row],[Salidas]]</f>
        <v>15.260000000000002</v>
      </c>
      <c r="Y639" s="43" t="s">
        <v>2208</v>
      </c>
      <c r="Z639" s="43"/>
      <c r="AA639" s="43">
        <f>INVENTARIO[[#This Row],[Costo total]]*INVENTARIO[[#This Row],[Entradas]]</f>
        <v>43.11</v>
      </c>
      <c r="AB639" s="172">
        <f>INVENTARIO[[#This Row],[Stock Actual]]*INVENTARIO[[#This Row],[Costo total]]</f>
        <v>14.37</v>
      </c>
    </row>
    <row r="640" spans="1:28" ht="55" customHeight="1" x14ac:dyDescent="0.15">
      <c r="A640" s="42" t="s">
        <v>1893</v>
      </c>
      <c r="B640" s="173"/>
      <c r="C640" s="174" t="s">
        <v>12</v>
      </c>
      <c r="D640" s="78" t="s">
        <v>2327</v>
      </c>
      <c r="E640" s="78" t="s">
        <v>1864</v>
      </c>
      <c r="F640" s="78" t="s">
        <v>692</v>
      </c>
      <c r="G640" s="78" t="s">
        <v>164</v>
      </c>
      <c r="H640" s="171">
        <f>INVENTARIO[[#This Row],[Precio Final]]</f>
        <v>28</v>
      </c>
      <c r="I640" s="193">
        <v>4.34</v>
      </c>
      <c r="J640" s="78">
        <v>2</v>
      </c>
      <c r="K640" s="112">
        <f>SUMIFS(VENTAS[Cantidad],VENTAS[Código del producto Vendido],INVENTARIO[[#This Row],[Code]])</f>
        <v>2</v>
      </c>
      <c r="L640" s="120">
        <f>INVENTARIO[[#This Row],[Entradas]]-INVENTARIO[[#This Row],[Salidas]]</f>
        <v>0</v>
      </c>
      <c r="M640" s="171">
        <f>INVENTARIO[[#This Row],[Precio Final]]*10%</f>
        <v>2.8000000000000003</v>
      </c>
      <c r="N640" s="42">
        <v>-40.31</v>
      </c>
      <c r="O640" s="42">
        <v>0</v>
      </c>
      <c r="P640" s="42">
        <v>15.78</v>
      </c>
      <c r="Q640" s="110"/>
      <c r="R640" s="42"/>
      <c r="S640" s="177">
        <v>5</v>
      </c>
      <c r="T640" s="42">
        <f>INVENTARIO[[#This Row],[Costo Unitario (USD)]]+INVENTARIO[[#This Row],[Costo Envío (USD)]]</f>
        <v>20.78</v>
      </c>
      <c r="U640" s="42">
        <f>INVENTARIO[[#This Row],[Costo total]]*1.5</f>
        <v>31.17</v>
      </c>
      <c r="V640" s="42">
        <v>28</v>
      </c>
      <c r="W640" s="42">
        <f>INVENTARIO[[#This Row],[Precio Final]]-INVENTARIO[[#This Row],[Costo total]]</f>
        <v>7.2199999999999989</v>
      </c>
      <c r="X640" s="175">
        <f>INVENTARIO[[#This Row],[Ganancia Unitaria]]*INVENTARIO[[#This Row],[Salidas]]</f>
        <v>14.439999999999998</v>
      </c>
      <c r="Y640" s="42" t="s">
        <v>2208</v>
      </c>
      <c r="Z640" s="20"/>
      <c r="AA640" s="20">
        <f>INVENTARIO[[#This Row],[Costo total]]*INVENTARIO[[#This Row],[Entradas]]</f>
        <v>41.56</v>
      </c>
      <c r="AB640" s="172">
        <f>INVENTARIO[[#This Row],[Stock Actual]]*INVENTARIO[[#This Row],[Costo total]]</f>
        <v>0</v>
      </c>
    </row>
    <row r="641" spans="1:28" ht="55" customHeight="1" x14ac:dyDescent="0.15">
      <c r="A641" s="43" t="s">
        <v>1894</v>
      </c>
      <c r="B641" s="169"/>
      <c r="C641" s="170" t="s">
        <v>12</v>
      </c>
      <c r="D641" s="83" t="s">
        <v>2327</v>
      </c>
      <c r="E641" s="83" t="s">
        <v>2513</v>
      </c>
      <c r="F641" s="83" t="s">
        <v>2401</v>
      </c>
      <c r="G641" s="83" t="s">
        <v>164</v>
      </c>
      <c r="H641" s="171">
        <f>INVENTARIO[[#This Row],[Precio Final]]</f>
        <v>28</v>
      </c>
      <c r="I641" s="192">
        <v>3.49</v>
      </c>
      <c r="J641" s="83">
        <v>2</v>
      </c>
      <c r="K641" s="112">
        <f>SUMIFS(VENTAS[Cantidad],VENTAS[Código del producto Vendido],INVENTARIO[[#This Row],[Code]])</f>
        <v>1</v>
      </c>
      <c r="L641" s="121">
        <f>INVENTARIO[[#This Row],[Entradas]]-INVENTARIO[[#This Row],[Salidas]]</f>
        <v>1</v>
      </c>
      <c r="M641" s="171">
        <f>INVENTARIO[[#This Row],[Precio Final]]*10%</f>
        <v>2.8000000000000003</v>
      </c>
      <c r="N641" s="43">
        <v>10.7</v>
      </c>
      <c r="O641" s="43">
        <v>19.3</v>
      </c>
      <c r="P641" s="43">
        <v>15.78</v>
      </c>
      <c r="Q641" s="112"/>
      <c r="R641" s="43"/>
      <c r="S641" s="176">
        <v>5</v>
      </c>
      <c r="T641" s="168">
        <f>INVENTARIO[[#This Row],[Costo Unitario (USD)]]+INVENTARIO[[#This Row],[Costo Envío (USD)]]</f>
        <v>20.78</v>
      </c>
      <c r="U641" s="168">
        <f>INVENTARIO[[#This Row],[Costo total]]*1.5</f>
        <v>31.17</v>
      </c>
      <c r="V641" s="43">
        <v>28</v>
      </c>
      <c r="W641" s="43">
        <f>INVENTARIO[[#This Row],[Precio Final]]-INVENTARIO[[#This Row],[Costo total]]</f>
        <v>7.2199999999999989</v>
      </c>
      <c r="X641" s="172">
        <f>INVENTARIO[[#This Row],[Ganancia Unitaria]]*INVENTARIO[[#This Row],[Salidas]]</f>
        <v>7.2199999999999989</v>
      </c>
      <c r="Y641" s="43" t="s">
        <v>2208</v>
      </c>
      <c r="Z641" s="43"/>
      <c r="AA641" s="43">
        <f>INVENTARIO[[#This Row],[Costo total]]*INVENTARIO[[#This Row],[Entradas]]</f>
        <v>41.56</v>
      </c>
      <c r="AB641" s="172">
        <f>INVENTARIO[[#This Row],[Stock Actual]]*INVENTARIO[[#This Row],[Costo total]]</f>
        <v>20.78</v>
      </c>
    </row>
    <row r="642" spans="1:28" ht="55" customHeight="1" x14ac:dyDescent="0.15">
      <c r="A642" s="42" t="s">
        <v>1895</v>
      </c>
      <c r="B642" s="173"/>
      <c r="C642" s="174" t="s">
        <v>12</v>
      </c>
      <c r="D642" s="78" t="s">
        <v>2327</v>
      </c>
      <c r="E642" s="78" t="s">
        <v>2513</v>
      </c>
      <c r="F642" s="78" t="s">
        <v>2403</v>
      </c>
      <c r="G642" s="78" t="s">
        <v>164</v>
      </c>
      <c r="H642" s="171">
        <f>INVENTARIO[[#This Row],[Precio Final]]</f>
        <v>28</v>
      </c>
      <c r="I642" s="193">
        <v>3.49</v>
      </c>
      <c r="J642" s="78">
        <v>1</v>
      </c>
      <c r="K642" s="112">
        <f>SUMIFS(VENTAS[Cantidad],VENTAS[Código del producto Vendido],INVENTARIO[[#This Row],[Code]])</f>
        <v>1</v>
      </c>
      <c r="L642" s="120">
        <f>INVENTARIO[[#This Row],[Entradas]]-INVENTARIO[[#This Row],[Salidas]]</f>
        <v>0</v>
      </c>
      <c r="M642" s="171">
        <f>INVENTARIO[[#This Row],[Precio Final]]*10%</f>
        <v>2.8000000000000003</v>
      </c>
      <c r="N642" s="42">
        <v>0</v>
      </c>
      <c r="O642" s="42">
        <v>19.3</v>
      </c>
      <c r="P642" s="42">
        <v>15.78</v>
      </c>
      <c r="Q642" s="110"/>
      <c r="R642" s="42"/>
      <c r="S642" s="177">
        <v>5</v>
      </c>
      <c r="T642" s="42">
        <f>INVENTARIO[[#This Row],[Costo Unitario (USD)]]+INVENTARIO[[#This Row],[Costo Envío (USD)]]</f>
        <v>20.78</v>
      </c>
      <c r="U642" s="42">
        <f>INVENTARIO[[#This Row],[Costo total]]*1.5</f>
        <v>31.17</v>
      </c>
      <c r="V642" s="42">
        <v>28</v>
      </c>
      <c r="W642" s="42">
        <f>INVENTARIO[[#This Row],[Precio Final]]-INVENTARIO[[#This Row],[Costo total]]</f>
        <v>7.2199999999999989</v>
      </c>
      <c r="X642" s="175">
        <f>INVENTARIO[[#This Row],[Ganancia Unitaria]]*INVENTARIO[[#This Row],[Salidas]]</f>
        <v>7.2199999999999989</v>
      </c>
      <c r="Y642" s="42" t="s">
        <v>2208</v>
      </c>
      <c r="Z642" s="20"/>
      <c r="AA642" s="20">
        <f>INVENTARIO[[#This Row],[Costo total]]*INVENTARIO[[#This Row],[Entradas]]</f>
        <v>20.78</v>
      </c>
      <c r="AB642" s="172">
        <f>INVENTARIO[[#This Row],[Stock Actual]]*INVENTARIO[[#This Row],[Costo total]]</f>
        <v>0</v>
      </c>
    </row>
    <row r="643" spans="1:28" ht="55" customHeight="1" x14ac:dyDescent="0.15">
      <c r="A643" s="43" t="s">
        <v>1896</v>
      </c>
      <c r="B643" s="169"/>
      <c r="C643" s="170" t="s">
        <v>12</v>
      </c>
      <c r="D643" s="83" t="s">
        <v>2327</v>
      </c>
      <c r="E643" s="83" t="s">
        <v>1922</v>
      </c>
      <c r="F643" s="83" t="s">
        <v>692</v>
      </c>
      <c r="G643" s="83" t="s">
        <v>164</v>
      </c>
      <c r="H643" s="171">
        <f>INVENTARIO[[#This Row],[Precio Final]]</f>
        <v>0</v>
      </c>
      <c r="I643" s="192">
        <v>3.49</v>
      </c>
      <c r="J643" s="83">
        <v>1</v>
      </c>
      <c r="K643" s="112">
        <f>SUMIFS(VENTAS[Cantidad],VENTAS[Código del producto Vendido],INVENTARIO[[#This Row],[Code]])</f>
        <v>1</v>
      </c>
      <c r="L643" s="121">
        <f>INVENTARIO[[#This Row],[Entradas]]-INVENTARIO[[#This Row],[Salidas]]</f>
        <v>0</v>
      </c>
      <c r="M643" s="171">
        <f>INVENTARIO[[#This Row],[Precio Final]]*10%</f>
        <v>0</v>
      </c>
      <c r="N643" s="43">
        <v>10.7</v>
      </c>
      <c r="O643" s="43">
        <v>0</v>
      </c>
      <c r="P643" s="43">
        <v>15.78</v>
      </c>
      <c r="Q643" s="112"/>
      <c r="R643" s="43"/>
      <c r="S643" s="176">
        <v>5</v>
      </c>
      <c r="T643" s="168">
        <f>INVENTARIO[[#This Row],[Costo Unitario (USD)]]+INVENTARIO[[#This Row],[Costo Envío (USD)]]</f>
        <v>20.78</v>
      </c>
      <c r="U643" s="168">
        <f>INVENTARIO[[#This Row],[Costo total]]*1.5</f>
        <v>31.17</v>
      </c>
      <c r="V643" s="43"/>
      <c r="W643" s="43">
        <f>INVENTARIO[[#This Row],[Precio Final]]-INVENTARIO[[#This Row],[Costo total]]</f>
        <v>-20.78</v>
      </c>
      <c r="X643" s="172">
        <f>INVENTARIO[[#This Row],[Ganancia Unitaria]]*INVENTARIO[[#This Row],[Salidas]]</f>
        <v>-20.78</v>
      </c>
      <c r="Y643" s="43" t="s">
        <v>2208</v>
      </c>
      <c r="Z643" s="43"/>
      <c r="AA643" s="43">
        <f>INVENTARIO[[#This Row],[Costo total]]*INVENTARIO[[#This Row],[Entradas]]</f>
        <v>20.78</v>
      </c>
      <c r="AB643" s="172">
        <f>INVENTARIO[[#This Row],[Stock Actual]]*INVENTARIO[[#This Row],[Costo total]]</f>
        <v>0</v>
      </c>
    </row>
    <row r="644" spans="1:28" ht="55" customHeight="1" x14ac:dyDescent="0.15">
      <c r="A644" s="42" t="s">
        <v>1897</v>
      </c>
      <c r="B644" s="173"/>
      <c r="C644" s="174" t="s">
        <v>12</v>
      </c>
      <c r="D644" s="78" t="s">
        <v>2819</v>
      </c>
      <c r="E644" s="78" t="s">
        <v>2386</v>
      </c>
      <c r="F644" s="78" t="s">
        <v>2388</v>
      </c>
      <c r="G644" s="78" t="s">
        <v>164</v>
      </c>
      <c r="H644" s="171">
        <f>INVENTARIO[[#This Row],[Precio Final]]</f>
        <v>10</v>
      </c>
      <c r="I644" s="193">
        <v>0.77</v>
      </c>
      <c r="J644" s="78">
        <v>1</v>
      </c>
      <c r="K644" s="112">
        <f>SUMIFS(VENTAS[Cantidad],VENTAS[Código del producto Vendido],INVENTARIO[[#This Row],[Code]])</f>
        <v>0</v>
      </c>
      <c r="L644" s="120">
        <f>INVENTARIO[[#This Row],[Entradas]]-INVENTARIO[[#This Row],[Salidas]]</f>
        <v>1</v>
      </c>
      <c r="M644" s="171">
        <f>INVENTARIO[[#This Row],[Precio Final]]*10%</f>
        <v>1</v>
      </c>
      <c r="N644" s="42">
        <v>0</v>
      </c>
      <c r="O644" s="42">
        <v>4.5199999999999996</v>
      </c>
      <c r="P644" s="42">
        <v>3.73</v>
      </c>
      <c r="Q644" s="110"/>
      <c r="R644" s="42"/>
      <c r="S644" s="177">
        <v>3</v>
      </c>
      <c r="T644" s="42">
        <f>INVENTARIO[[#This Row],[Costo Unitario (USD)]]+INVENTARIO[[#This Row],[Costo Envío (USD)]]</f>
        <v>6.73</v>
      </c>
      <c r="U644" s="42">
        <f>INVENTARIO[[#This Row],[Costo total]]*1.5</f>
        <v>10.095000000000001</v>
      </c>
      <c r="V644" s="42">
        <v>10</v>
      </c>
      <c r="W644" s="42">
        <f>INVENTARIO[[#This Row],[Precio Final]]-INVENTARIO[[#This Row],[Costo total]]</f>
        <v>3.2699999999999996</v>
      </c>
      <c r="X644" s="175">
        <f>INVENTARIO[[#This Row],[Ganancia Unitaria]]*INVENTARIO[[#This Row],[Salidas]]</f>
        <v>0</v>
      </c>
      <c r="Y644" s="42" t="s">
        <v>2208</v>
      </c>
      <c r="Z644" s="20"/>
      <c r="AA644" s="20">
        <f>INVENTARIO[[#This Row],[Costo total]]*INVENTARIO[[#This Row],[Entradas]]</f>
        <v>6.73</v>
      </c>
      <c r="AB644" s="172">
        <f>INVENTARIO[[#This Row],[Stock Actual]]*INVENTARIO[[#This Row],[Costo total]]</f>
        <v>6.73</v>
      </c>
    </row>
    <row r="645" spans="1:28" ht="55" customHeight="1" x14ac:dyDescent="0.15">
      <c r="A645" s="43" t="s">
        <v>1898</v>
      </c>
      <c r="B645" s="169"/>
      <c r="C645" s="170" t="s">
        <v>12</v>
      </c>
      <c r="D645" s="78" t="s">
        <v>2819</v>
      </c>
      <c r="E645" s="83" t="s">
        <v>2387</v>
      </c>
      <c r="F645" s="83" t="s">
        <v>2389</v>
      </c>
      <c r="G645" s="83" t="s">
        <v>164</v>
      </c>
      <c r="H645" s="171">
        <f>INVENTARIO[[#This Row],[Precio Final]]</f>
        <v>10</v>
      </c>
      <c r="I645" s="192">
        <v>0.77</v>
      </c>
      <c r="J645" s="83">
        <v>1</v>
      </c>
      <c r="K645" s="112">
        <f>SUMIFS(VENTAS[Cantidad],VENTAS[Código del producto Vendido],INVENTARIO[[#This Row],[Code]])</f>
        <v>0</v>
      </c>
      <c r="L645" s="121">
        <f>INVENTARIO[[#This Row],[Entradas]]-INVENTARIO[[#This Row],[Salidas]]</f>
        <v>1</v>
      </c>
      <c r="M645" s="171">
        <f>INVENTARIO[[#This Row],[Precio Final]]*10%</f>
        <v>1</v>
      </c>
      <c r="N645" s="43">
        <v>0</v>
      </c>
      <c r="O645" s="43">
        <v>4.5199999999999996</v>
      </c>
      <c r="P645" s="43">
        <v>3.73</v>
      </c>
      <c r="Q645" s="112"/>
      <c r="R645" s="43"/>
      <c r="S645" s="176">
        <v>3</v>
      </c>
      <c r="T645" s="168">
        <f>INVENTARIO[[#This Row],[Costo Unitario (USD)]]+INVENTARIO[[#This Row],[Costo Envío (USD)]]</f>
        <v>6.73</v>
      </c>
      <c r="U645" s="168">
        <f>INVENTARIO[[#This Row],[Costo total]]*1.5</f>
        <v>10.095000000000001</v>
      </c>
      <c r="V645" s="43">
        <v>10</v>
      </c>
      <c r="W645" s="43">
        <f>INVENTARIO[[#This Row],[Precio Final]]-INVENTARIO[[#This Row],[Costo total]]</f>
        <v>3.2699999999999996</v>
      </c>
      <c r="X645" s="172">
        <f>INVENTARIO[[#This Row],[Ganancia Unitaria]]*INVENTARIO[[#This Row],[Salidas]]</f>
        <v>0</v>
      </c>
      <c r="Y645" s="43" t="s">
        <v>2208</v>
      </c>
      <c r="Z645" s="43"/>
      <c r="AA645" s="43">
        <f>INVENTARIO[[#This Row],[Costo total]]*INVENTARIO[[#This Row],[Entradas]]</f>
        <v>6.73</v>
      </c>
      <c r="AB645" s="172">
        <f>INVENTARIO[[#This Row],[Stock Actual]]*INVENTARIO[[#This Row],[Costo total]]</f>
        <v>6.73</v>
      </c>
    </row>
    <row r="646" spans="1:28" ht="55" customHeight="1" x14ac:dyDescent="0.15">
      <c r="A646" s="42" t="s">
        <v>1899</v>
      </c>
      <c r="B646" s="173"/>
      <c r="C646" s="174" t="s">
        <v>12</v>
      </c>
      <c r="D646" s="78" t="s">
        <v>2327</v>
      </c>
      <c r="E646" s="78" t="s">
        <v>2993</v>
      </c>
      <c r="F646" s="78" t="s">
        <v>2360</v>
      </c>
      <c r="G646" s="78" t="s">
        <v>1942</v>
      </c>
      <c r="H646" s="171">
        <f>INVENTARIO[[#This Row],[Precio Final]]</f>
        <v>30</v>
      </c>
      <c r="I646" s="193">
        <v>7</v>
      </c>
      <c r="J646" s="78">
        <v>7</v>
      </c>
      <c r="K646" s="112">
        <f>SUMIFS(VENTAS[Cantidad],VENTAS[Código del producto Vendido],INVENTARIO[[#This Row],[Code]])</f>
        <v>2</v>
      </c>
      <c r="L646" s="120">
        <f>INVENTARIO[[#This Row],[Entradas]]-INVENTARIO[[#This Row],[Salidas]]</f>
        <v>5</v>
      </c>
      <c r="M646" s="171">
        <f>INVENTARIO[[#This Row],[Precio Final]]*10%</f>
        <v>3</v>
      </c>
      <c r="N646" s="42">
        <v>7.21</v>
      </c>
      <c r="O646" s="42">
        <v>113.95</v>
      </c>
      <c r="P646" s="42">
        <v>15.79</v>
      </c>
      <c r="Q646" s="110"/>
      <c r="R646" s="42"/>
      <c r="S646" s="177">
        <v>8</v>
      </c>
      <c r="T646" s="42">
        <f>INVENTARIO[[#This Row],[Costo Unitario (USD)]]+INVENTARIO[[#This Row],[Costo Envío (USD)]]</f>
        <v>23.79</v>
      </c>
      <c r="U646" s="42">
        <f>INVENTARIO[[#This Row],[Costo total]]*1.5</f>
        <v>35.685000000000002</v>
      </c>
      <c r="V646" s="42">
        <v>30</v>
      </c>
      <c r="W646" s="42">
        <f>INVENTARIO[[#This Row],[Precio Final]]-INVENTARIO[[#This Row],[Costo total]]</f>
        <v>6.2100000000000009</v>
      </c>
      <c r="X646" s="175">
        <f>INVENTARIO[[#This Row],[Ganancia Unitaria]]*INVENTARIO[[#This Row],[Salidas]]</f>
        <v>12.420000000000002</v>
      </c>
      <c r="Y646" s="42"/>
      <c r="Z646" s="20"/>
      <c r="AA646" s="20">
        <f>INVENTARIO[[#This Row],[Costo total]]*INVENTARIO[[#This Row],[Entradas]]</f>
        <v>166.53</v>
      </c>
      <c r="AB646" s="172">
        <f>INVENTARIO[[#This Row],[Stock Actual]]*INVENTARIO[[#This Row],[Costo total]]</f>
        <v>118.94999999999999</v>
      </c>
    </row>
    <row r="647" spans="1:28" ht="55" customHeight="1" x14ac:dyDescent="0.15">
      <c r="A647" s="43"/>
      <c r="B647" s="169"/>
      <c r="C647" s="170"/>
      <c r="D647" s="83"/>
      <c r="E647" s="83"/>
      <c r="F647" s="83"/>
      <c r="G647" s="83"/>
      <c r="H647" s="171">
        <f>INVENTARIO[[#This Row],[Precio Final]]</f>
        <v>0</v>
      </c>
      <c r="I647" s="192"/>
      <c r="J647" s="83"/>
      <c r="K647" s="112">
        <f>SUMIFS(VENTAS[Cantidad],VENTAS[Código del producto Vendido],INVENTARIO[[#This Row],[Code]])</f>
        <v>0</v>
      </c>
      <c r="L647" s="121"/>
      <c r="M647" s="171">
        <f>INVENTARIO[[#This Row],[Precio Final]]*10%</f>
        <v>0</v>
      </c>
      <c r="N647" s="43"/>
      <c r="O647" s="43"/>
      <c r="P647" s="43"/>
      <c r="Q647" s="112"/>
      <c r="R647" s="43"/>
      <c r="S647" s="176"/>
      <c r="T647" s="168">
        <f>INVENTARIO[[#This Row],[Costo Unitario (USD)]]+INVENTARIO[[#This Row],[Costo Envío (USD)]]</f>
        <v>0</v>
      </c>
      <c r="U647" s="168">
        <f>INVENTARIO[[#This Row],[Costo total]]*1.5</f>
        <v>0</v>
      </c>
      <c r="V647" s="43"/>
      <c r="W647" s="43">
        <f>INVENTARIO[[#This Row],[Precio Final]]-INVENTARIO[[#This Row],[Costo total]]</f>
        <v>0</v>
      </c>
      <c r="X647" s="172">
        <f>INVENTARIO[[#This Row],[Ganancia Unitaria]]*INVENTARIO[[#This Row],[Salidas]]</f>
        <v>0</v>
      </c>
      <c r="Y647" s="43"/>
      <c r="Z647" s="43"/>
      <c r="AA647" s="43">
        <f>INVENTARIO[[#This Row],[Costo total]]*INVENTARIO[[#This Row],[Entradas]]</f>
        <v>0</v>
      </c>
      <c r="AB647" s="172">
        <f>INVENTARIO[[#This Row],[Stock Actual]]*INVENTARIO[[#This Row],[Costo total]]</f>
        <v>0</v>
      </c>
    </row>
    <row r="648" spans="1:28" ht="55" customHeight="1" x14ac:dyDescent="0.15">
      <c r="A648" s="42" t="s">
        <v>1901</v>
      </c>
      <c r="B648" s="173"/>
      <c r="C648" s="174" t="s">
        <v>12</v>
      </c>
      <c r="D648" s="78" t="s">
        <v>2327</v>
      </c>
      <c r="E648" s="78" t="s">
        <v>2516</v>
      </c>
      <c r="F648" s="78" t="s">
        <v>2517</v>
      </c>
      <c r="G648" s="78" t="s">
        <v>1942</v>
      </c>
      <c r="H648" s="171">
        <f>INVENTARIO[[#This Row],[Precio Final]]</f>
        <v>28</v>
      </c>
      <c r="I648" s="193">
        <v>4.5</v>
      </c>
      <c r="J648" s="78">
        <v>4</v>
      </c>
      <c r="K648" s="112">
        <f>SUMIFS(VENTAS[Cantidad],VENTAS[Código del producto Vendido],INVENTARIO[[#This Row],[Code]])</f>
        <v>1</v>
      </c>
      <c r="L648" s="120">
        <f>INVENTARIO[[#This Row],[Entradas]]-INVENTARIO[[#This Row],[Salidas]]</f>
        <v>3</v>
      </c>
      <c r="M648" s="171">
        <f>INVENTARIO[[#This Row],[Precio Final]]*10%</f>
        <v>2.8000000000000003</v>
      </c>
      <c r="N648" s="42">
        <v>10.47</v>
      </c>
      <c r="O648" s="42">
        <v>17.53</v>
      </c>
      <c r="P648" s="42">
        <v>13</v>
      </c>
      <c r="Q648" s="110"/>
      <c r="R648" s="42"/>
      <c r="S648" s="177">
        <v>5</v>
      </c>
      <c r="T648" s="42">
        <f>INVENTARIO[[#This Row],[Costo Unitario (USD)]]+INVENTARIO[[#This Row],[Costo Envío (USD)]]</f>
        <v>18</v>
      </c>
      <c r="U648" s="42">
        <f>INVENTARIO[[#This Row],[Costo total]]*1.5</f>
        <v>27</v>
      </c>
      <c r="V648" s="42">
        <v>28</v>
      </c>
      <c r="W648" s="42">
        <f>INVENTARIO[[#This Row],[Precio Final]]-INVENTARIO[[#This Row],[Costo total]]</f>
        <v>10</v>
      </c>
      <c r="X648" s="175">
        <f>INVENTARIO[[#This Row],[Ganancia Unitaria]]*INVENTARIO[[#This Row],[Salidas]]</f>
        <v>10</v>
      </c>
      <c r="Y648" s="42"/>
      <c r="Z648" s="20"/>
      <c r="AA648" s="20">
        <f>INVENTARIO[[#This Row],[Costo total]]*INVENTARIO[[#This Row],[Entradas]]</f>
        <v>72</v>
      </c>
      <c r="AB648" s="172">
        <f>INVENTARIO[[#This Row],[Stock Actual]]*INVENTARIO[[#This Row],[Costo total]]</f>
        <v>54</v>
      </c>
    </row>
    <row r="649" spans="1:28" ht="55" customHeight="1" x14ac:dyDescent="0.15">
      <c r="A649" s="43" t="s">
        <v>1902</v>
      </c>
      <c r="B649" s="169"/>
      <c r="C649" s="170" t="s">
        <v>12</v>
      </c>
      <c r="D649" s="83" t="s">
        <v>215</v>
      </c>
      <c r="E649" s="83" t="s">
        <v>1976</v>
      </c>
      <c r="F649" s="83" t="s">
        <v>2325</v>
      </c>
      <c r="G649" s="83" t="s">
        <v>1942</v>
      </c>
      <c r="H649" s="171">
        <f>INVENTARIO[[#This Row],[Precio Final]]</f>
        <v>35</v>
      </c>
      <c r="I649" s="192">
        <v>0</v>
      </c>
      <c r="J649" s="83">
        <v>1</v>
      </c>
      <c r="K649" s="112">
        <f>SUMIFS(VENTAS[Cantidad],VENTAS[Código del producto Vendido],INVENTARIO[[#This Row],[Code]])</f>
        <v>1</v>
      </c>
      <c r="L649" s="121">
        <f>INVENTARIO[[#This Row],[Entradas]]-INVENTARIO[[#This Row],[Salidas]]</f>
        <v>0</v>
      </c>
      <c r="M649" s="171">
        <f>INVENTARIO[[#This Row],[Precio Final]]*10%</f>
        <v>3.5</v>
      </c>
      <c r="N649" s="43">
        <v>-7.88</v>
      </c>
      <c r="O649" s="43">
        <v>0</v>
      </c>
      <c r="P649" s="43">
        <v>11.49</v>
      </c>
      <c r="Q649" s="112"/>
      <c r="R649" s="43"/>
      <c r="S649" s="176">
        <v>8</v>
      </c>
      <c r="T649" s="168">
        <f>INVENTARIO[[#This Row],[Costo Unitario (USD)]]+INVENTARIO[[#This Row],[Costo Envío (USD)]]</f>
        <v>19.490000000000002</v>
      </c>
      <c r="U649" s="168">
        <f>INVENTARIO[[#This Row],[Costo total]]*1.5</f>
        <v>29.235000000000003</v>
      </c>
      <c r="V649" s="43">
        <v>35</v>
      </c>
      <c r="W649" s="43">
        <f>INVENTARIO[[#This Row],[Precio Final]]-INVENTARIO[[#This Row],[Costo total]]</f>
        <v>15.509999999999998</v>
      </c>
      <c r="X649" s="172">
        <f>INVENTARIO[[#This Row],[Ganancia Unitaria]]*INVENTARIO[[#This Row],[Salidas]]</f>
        <v>15.509999999999998</v>
      </c>
      <c r="Y649" s="43"/>
      <c r="Z649" s="43"/>
      <c r="AA649" s="43">
        <f>INVENTARIO[[#This Row],[Costo total]]*INVENTARIO[[#This Row],[Entradas]]</f>
        <v>19.490000000000002</v>
      </c>
      <c r="AB649" s="172">
        <f>INVENTARIO[[#This Row],[Stock Actual]]*INVENTARIO[[#This Row],[Costo total]]</f>
        <v>0</v>
      </c>
    </row>
    <row r="650" spans="1:28" ht="55" customHeight="1" x14ac:dyDescent="0.15">
      <c r="A650" s="42" t="s">
        <v>1903</v>
      </c>
      <c r="B650" s="173"/>
      <c r="C650" s="174" t="s">
        <v>12</v>
      </c>
      <c r="D650" s="78" t="s">
        <v>215</v>
      </c>
      <c r="E650" s="78" t="s">
        <v>2079</v>
      </c>
      <c r="F650" s="78" t="s">
        <v>697</v>
      </c>
      <c r="G650" s="78" t="s">
        <v>1942</v>
      </c>
      <c r="H650" s="171">
        <f>INVENTARIO[[#This Row],[Precio Final]]</f>
        <v>18</v>
      </c>
      <c r="I650" s="193">
        <v>0</v>
      </c>
      <c r="J650" s="78">
        <v>1</v>
      </c>
      <c r="K650" s="112">
        <f>SUMIFS(VENTAS[Cantidad],VENTAS[Código del producto Vendido],INVENTARIO[[#This Row],[Code]])</f>
        <v>1</v>
      </c>
      <c r="L650" s="120">
        <f>INVENTARIO[[#This Row],[Entradas]]-INVENTARIO[[#This Row],[Salidas]]</f>
        <v>0</v>
      </c>
      <c r="M650" s="171">
        <f>INVENTARIO[[#This Row],[Precio Final]]*10%</f>
        <v>1.8</v>
      </c>
      <c r="N650" s="42">
        <v>-7.88</v>
      </c>
      <c r="O650" s="42">
        <v>0</v>
      </c>
      <c r="P650" s="42">
        <v>7</v>
      </c>
      <c r="Q650" s="110"/>
      <c r="R650" s="42"/>
      <c r="S650" s="177">
        <v>5</v>
      </c>
      <c r="T650" s="42">
        <f>INVENTARIO[[#This Row],[Costo Unitario (USD)]]+INVENTARIO[[#This Row],[Costo Envío (USD)]]</f>
        <v>12</v>
      </c>
      <c r="U650" s="42">
        <f>INVENTARIO[[#This Row],[Costo total]]*1.5</f>
        <v>18</v>
      </c>
      <c r="V650" s="42">
        <v>18</v>
      </c>
      <c r="W650" s="42">
        <f>INVENTARIO[[#This Row],[Precio Final]]-INVENTARIO[[#This Row],[Costo total]]</f>
        <v>6</v>
      </c>
      <c r="X650" s="175">
        <f>INVENTARIO[[#This Row],[Ganancia Unitaria]]*INVENTARIO[[#This Row],[Salidas]]</f>
        <v>6</v>
      </c>
      <c r="Y650" s="42"/>
      <c r="Z650" s="20"/>
      <c r="AA650" s="20">
        <f>INVENTARIO[[#This Row],[Costo total]]*INVENTARIO[[#This Row],[Entradas]]</f>
        <v>12</v>
      </c>
      <c r="AB650" s="172">
        <f>INVENTARIO[[#This Row],[Stock Actual]]*INVENTARIO[[#This Row],[Costo total]]</f>
        <v>0</v>
      </c>
    </row>
    <row r="651" spans="1:28" ht="55" customHeight="1" x14ac:dyDescent="0.15">
      <c r="A651" s="42" t="s">
        <v>1904</v>
      </c>
      <c r="B651" s="169"/>
      <c r="C651" s="170" t="s">
        <v>12</v>
      </c>
      <c r="D651" s="83" t="s">
        <v>2327</v>
      </c>
      <c r="E651" s="83" t="s">
        <v>2312</v>
      </c>
      <c r="F651" s="83" t="s">
        <v>695</v>
      </c>
      <c r="G651" s="83" t="s">
        <v>1942</v>
      </c>
      <c r="H651" s="171">
        <f>INVENTARIO[[#This Row],[Precio Final]]</f>
        <v>32</v>
      </c>
      <c r="I651" s="192">
        <v>10</v>
      </c>
      <c r="J651" s="83">
        <v>6</v>
      </c>
      <c r="K651" s="112">
        <f>SUMIFS(VENTAS[Cantidad],VENTAS[Código del producto Vendido],INVENTARIO[[#This Row],[Code]])</f>
        <v>3</v>
      </c>
      <c r="L651" s="121">
        <f>INVENTARIO[[#This Row],[Entradas]]-INVENTARIO[[#This Row],[Salidas]]</f>
        <v>3</v>
      </c>
      <c r="M651" s="171">
        <f>INVENTARIO[[#This Row],[Precio Final]]*10%</f>
        <v>3.2</v>
      </c>
      <c r="N651" s="43">
        <v>0</v>
      </c>
      <c r="O651" s="43">
        <v>25.79</v>
      </c>
      <c r="P651" s="43">
        <v>15.79</v>
      </c>
      <c r="Q651" s="112"/>
      <c r="R651" s="43"/>
      <c r="S651" s="176">
        <v>8</v>
      </c>
      <c r="T651" s="168">
        <f>INVENTARIO[[#This Row],[Costo Unitario (USD)]]+INVENTARIO[[#This Row],[Costo Envío (USD)]]</f>
        <v>23.79</v>
      </c>
      <c r="U651" s="168">
        <f>INVENTARIO[[#This Row],[Costo total]]*1.5</f>
        <v>35.685000000000002</v>
      </c>
      <c r="V651" s="43">
        <v>32</v>
      </c>
      <c r="W651" s="43">
        <f>INVENTARIO[[#This Row],[Precio Final]]-INVENTARIO[[#This Row],[Costo total]]</f>
        <v>8.2100000000000009</v>
      </c>
      <c r="X651" s="172">
        <f>INVENTARIO[[#This Row],[Ganancia Unitaria]]*INVENTARIO[[#This Row],[Salidas]]</f>
        <v>24.630000000000003</v>
      </c>
      <c r="Y651" s="43"/>
      <c r="Z651" s="43"/>
      <c r="AA651" s="43">
        <f>INVENTARIO[[#This Row],[Costo total]]*INVENTARIO[[#This Row],[Entradas]]</f>
        <v>142.74</v>
      </c>
      <c r="AB651" s="172">
        <f>INVENTARIO[[#This Row],[Stock Actual]]*INVENTARIO[[#This Row],[Costo total]]</f>
        <v>71.37</v>
      </c>
    </row>
    <row r="652" spans="1:28" ht="55" customHeight="1" x14ac:dyDescent="0.15">
      <c r="A652" s="42" t="s">
        <v>1905</v>
      </c>
      <c r="B652" s="173"/>
      <c r="C652" s="174" t="s">
        <v>12</v>
      </c>
      <c r="D652" s="78" t="s">
        <v>2327</v>
      </c>
      <c r="E652" s="78" t="s">
        <v>1982</v>
      </c>
      <c r="F652" s="78" t="s">
        <v>697</v>
      </c>
      <c r="G652" s="78" t="s">
        <v>1942</v>
      </c>
      <c r="H652" s="171">
        <f>INVENTARIO[[#This Row],[Precio Final]]</f>
        <v>32</v>
      </c>
      <c r="I652" s="193">
        <v>0</v>
      </c>
      <c r="J652" s="78">
        <v>2</v>
      </c>
      <c r="K652" s="112">
        <f>SUMIFS(VENTAS[Cantidad],VENTAS[Código del producto Vendido],INVENTARIO[[#This Row],[Code]])</f>
        <v>2</v>
      </c>
      <c r="L652" s="120">
        <f>INVENTARIO[[#This Row],[Entradas]]-INVENTARIO[[#This Row],[Salidas]]</f>
        <v>0</v>
      </c>
      <c r="M652" s="171">
        <f>INVENTARIO[[#This Row],[Precio Final]]*10%</f>
        <v>3.2</v>
      </c>
      <c r="N652" s="42">
        <v>-21.21</v>
      </c>
      <c r="O652" s="42">
        <v>0</v>
      </c>
      <c r="P652" s="42">
        <v>15.79</v>
      </c>
      <c r="Q652" s="110"/>
      <c r="R652" s="42"/>
      <c r="S652" s="177">
        <v>8</v>
      </c>
      <c r="T652" s="42">
        <f>INVENTARIO[[#This Row],[Costo Unitario (USD)]]+INVENTARIO[[#This Row],[Costo Envío (USD)]]</f>
        <v>23.79</v>
      </c>
      <c r="U652" s="42">
        <f>INVENTARIO[[#This Row],[Costo total]]*1.5</f>
        <v>35.685000000000002</v>
      </c>
      <c r="V652" s="42">
        <v>32</v>
      </c>
      <c r="W652" s="42">
        <f>INVENTARIO[[#This Row],[Precio Final]]-INVENTARIO[[#This Row],[Costo total]]</f>
        <v>8.2100000000000009</v>
      </c>
      <c r="X652" s="175">
        <f>INVENTARIO[[#This Row],[Ganancia Unitaria]]*INVENTARIO[[#This Row],[Salidas]]</f>
        <v>16.420000000000002</v>
      </c>
      <c r="Y652" s="42"/>
      <c r="Z652" s="20"/>
      <c r="AA652" s="20">
        <f>INVENTARIO[[#This Row],[Costo total]]*INVENTARIO[[#This Row],[Entradas]]</f>
        <v>47.58</v>
      </c>
      <c r="AB652" s="172">
        <f>INVENTARIO[[#This Row],[Stock Actual]]*INVENTARIO[[#This Row],[Costo total]]</f>
        <v>0</v>
      </c>
    </row>
    <row r="653" spans="1:28" ht="55" customHeight="1" x14ac:dyDescent="0.15">
      <c r="A653" s="43" t="s">
        <v>1906</v>
      </c>
      <c r="B653" s="169"/>
      <c r="C653" s="170" t="s">
        <v>12</v>
      </c>
      <c r="D653" s="83" t="s">
        <v>215</v>
      </c>
      <c r="E653" s="83" t="s">
        <v>1976</v>
      </c>
      <c r="F653" s="83" t="s">
        <v>1342</v>
      </c>
      <c r="G653" s="83" t="s">
        <v>1942</v>
      </c>
      <c r="H653" s="171">
        <f>INVENTARIO[[#This Row],[Precio Final]]</f>
        <v>35</v>
      </c>
      <c r="I653" s="192">
        <v>0</v>
      </c>
      <c r="J653" s="83">
        <v>1</v>
      </c>
      <c r="K653" s="112">
        <f>SUMIFS(VENTAS[Cantidad],VENTAS[Código del producto Vendido],INVENTARIO[[#This Row],[Code]])</f>
        <v>1</v>
      </c>
      <c r="L653" s="121">
        <f>INVENTARIO[[#This Row],[Entradas]]-INVENTARIO[[#This Row],[Salidas]]</f>
        <v>0</v>
      </c>
      <c r="M653" s="171">
        <f>INVENTARIO[[#This Row],[Precio Final]]*10%</f>
        <v>3.5</v>
      </c>
      <c r="N653" s="43">
        <v>-6.67</v>
      </c>
      <c r="O653" s="43">
        <v>0</v>
      </c>
      <c r="P653" s="43">
        <v>11.49</v>
      </c>
      <c r="Q653" s="112"/>
      <c r="R653" s="43"/>
      <c r="S653" s="176">
        <v>8</v>
      </c>
      <c r="T653" s="168">
        <f>INVENTARIO[[#This Row],[Costo Unitario (USD)]]+INVENTARIO[[#This Row],[Costo Envío (USD)]]</f>
        <v>19.490000000000002</v>
      </c>
      <c r="U653" s="168">
        <f>INVENTARIO[[#This Row],[Costo total]]*1.5</f>
        <v>29.235000000000003</v>
      </c>
      <c r="V653" s="43">
        <v>35</v>
      </c>
      <c r="W653" s="43">
        <f>INVENTARIO[[#This Row],[Precio Final]]-INVENTARIO[[#This Row],[Costo total]]</f>
        <v>15.509999999999998</v>
      </c>
      <c r="X653" s="172">
        <f>INVENTARIO[[#This Row],[Ganancia Unitaria]]*INVENTARIO[[#This Row],[Salidas]]</f>
        <v>15.509999999999998</v>
      </c>
      <c r="Y653" s="43"/>
      <c r="Z653" s="43"/>
      <c r="AA653" s="43">
        <f>INVENTARIO[[#This Row],[Costo total]]*INVENTARIO[[#This Row],[Entradas]]</f>
        <v>19.490000000000002</v>
      </c>
      <c r="AB653" s="172">
        <f>INVENTARIO[[#This Row],[Stock Actual]]*INVENTARIO[[#This Row],[Costo total]]</f>
        <v>0</v>
      </c>
    </row>
    <row r="654" spans="1:28" ht="55" customHeight="1" x14ac:dyDescent="0.15">
      <c r="A654" s="42" t="s">
        <v>1907</v>
      </c>
      <c r="B654" s="173"/>
      <c r="C654" s="174" t="s">
        <v>12</v>
      </c>
      <c r="D654" s="78" t="s">
        <v>215</v>
      </c>
      <c r="E654" s="78" t="s">
        <v>1992</v>
      </c>
      <c r="F654" s="78" t="s">
        <v>697</v>
      </c>
      <c r="G654" s="78" t="s">
        <v>1942</v>
      </c>
      <c r="H654" s="171">
        <f>INVENTARIO[[#This Row],[Precio Final]]</f>
        <v>18</v>
      </c>
      <c r="I654" s="193">
        <v>0</v>
      </c>
      <c r="J654" s="78">
        <v>1</v>
      </c>
      <c r="K654" s="112">
        <f>SUMIFS(VENTAS[Cantidad],VENTAS[Código del producto Vendido],INVENTARIO[[#This Row],[Code]])</f>
        <v>1</v>
      </c>
      <c r="L654" s="120">
        <f>INVENTARIO[[#This Row],[Entradas]]-INVENTARIO[[#This Row],[Salidas]]</f>
        <v>0</v>
      </c>
      <c r="M654" s="171">
        <f>INVENTARIO[[#This Row],[Precio Final]]*10%</f>
        <v>1.8</v>
      </c>
      <c r="N654" s="42">
        <v>7.12</v>
      </c>
      <c r="O654" s="42">
        <v>0</v>
      </c>
      <c r="P654" s="42">
        <v>7.49</v>
      </c>
      <c r="Q654" s="110"/>
      <c r="R654" s="42"/>
      <c r="S654" s="177">
        <v>5</v>
      </c>
      <c r="T654" s="42">
        <f>INVENTARIO[[#This Row],[Costo Unitario (USD)]]+INVENTARIO[[#This Row],[Costo Envío (USD)]]</f>
        <v>12.49</v>
      </c>
      <c r="U654" s="42">
        <f>INVENTARIO[[#This Row],[Costo total]]*1.5</f>
        <v>18.734999999999999</v>
      </c>
      <c r="V654" s="42">
        <v>18</v>
      </c>
      <c r="W654" s="42">
        <f>INVENTARIO[[#This Row],[Precio Final]]-INVENTARIO[[#This Row],[Costo total]]</f>
        <v>5.51</v>
      </c>
      <c r="X654" s="175">
        <f>INVENTARIO[[#This Row],[Ganancia Unitaria]]*INVENTARIO[[#This Row],[Salidas]]</f>
        <v>5.51</v>
      </c>
      <c r="Y654" s="42"/>
      <c r="Z654" s="20"/>
      <c r="AA654" s="20">
        <f>INVENTARIO[[#This Row],[Costo total]]*INVENTARIO[[#This Row],[Entradas]]</f>
        <v>12.49</v>
      </c>
      <c r="AB654" s="172">
        <f>INVENTARIO[[#This Row],[Stock Actual]]*INVENTARIO[[#This Row],[Costo total]]</f>
        <v>0</v>
      </c>
    </row>
    <row r="655" spans="1:28" ht="55" customHeight="1" x14ac:dyDescent="0.15">
      <c r="A655" s="43" t="s">
        <v>1908</v>
      </c>
      <c r="B655" s="169"/>
      <c r="C655" s="170" t="s">
        <v>12</v>
      </c>
      <c r="D655" s="83" t="s">
        <v>2327</v>
      </c>
      <c r="E655" s="83" t="s">
        <v>2518</v>
      </c>
      <c r="F655" s="83" t="s">
        <v>695</v>
      </c>
      <c r="G655" s="83" t="s">
        <v>1942</v>
      </c>
      <c r="H655" s="171">
        <f>INVENTARIO[[#This Row],[Precio Final]]</f>
        <v>20</v>
      </c>
      <c r="I655" s="192">
        <v>0</v>
      </c>
      <c r="J655" s="83">
        <v>2</v>
      </c>
      <c r="K655" s="112">
        <f>SUMIFS(VENTAS[Cantidad],VENTAS[Código del producto Vendido],INVENTARIO[[#This Row],[Code]])</f>
        <v>2</v>
      </c>
      <c r="L655" s="121">
        <f>INVENTARIO[[#This Row],[Entradas]]-INVENTARIO[[#This Row],[Salidas]]</f>
        <v>0</v>
      </c>
      <c r="M655" s="171">
        <f>INVENTARIO[[#This Row],[Precio Final]]*10%</f>
        <v>2</v>
      </c>
      <c r="N655" s="43">
        <v>10</v>
      </c>
      <c r="O655" s="43">
        <v>0</v>
      </c>
      <c r="P655" s="43">
        <v>7</v>
      </c>
      <c r="Q655" s="112"/>
      <c r="R655" s="43"/>
      <c r="S655" s="176">
        <v>4</v>
      </c>
      <c r="T655" s="168">
        <f>INVENTARIO[[#This Row],[Costo Unitario (USD)]]+INVENTARIO[[#This Row],[Costo Envío (USD)]]</f>
        <v>11</v>
      </c>
      <c r="U655" s="168">
        <f>INVENTARIO[[#This Row],[Costo total]]*1.5</f>
        <v>16.5</v>
      </c>
      <c r="V655" s="43">
        <v>20</v>
      </c>
      <c r="W655" s="43">
        <f>INVENTARIO[[#This Row],[Precio Final]]-INVENTARIO[[#This Row],[Costo total]]</f>
        <v>9</v>
      </c>
      <c r="X655" s="172">
        <f>INVENTARIO[[#This Row],[Ganancia Unitaria]]*INVENTARIO[[#This Row],[Salidas]]</f>
        <v>18</v>
      </c>
      <c r="Y655" s="43"/>
      <c r="Z655" s="43"/>
      <c r="AA655" s="43">
        <f>INVENTARIO[[#This Row],[Costo total]]*INVENTARIO[[#This Row],[Entradas]]</f>
        <v>22</v>
      </c>
      <c r="AB655" s="172">
        <f>INVENTARIO[[#This Row],[Stock Actual]]*INVENTARIO[[#This Row],[Costo total]]</f>
        <v>0</v>
      </c>
    </row>
    <row r="656" spans="1:28" ht="55" customHeight="1" x14ac:dyDescent="0.15">
      <c r="A656" s="42"/>
      <c r="B656" s="173"/>
      <c r="C656" s="174"/>
      <c r="D656" s="78"/>
      <c r="E656" s="78"/>
      <c r="F656" s="78"/>
      <c r="G656" s="78"/>
      <c r="H656" s="171">
        <f>INVENTARIO[[#This Row],[Precio Final]]</f>
        <v>0</v>
      </c>
      <c r="I656" s="193"/>
      <c r="J656" s="78"/>
      <c r="K656" s="112">
        <f>SUMIFS(VENTAS[Cantidad],VENTAS[Código del producto Vendido],INVENTARIO[[#This Row],[Code]])</f>
        <v>0</v>
      </c>
      <c r="L656" s="120"/>
      <c r="M656" s="171">
        <f>INVENTARIO[[#This Row],[Precio Final]]*10%</f>
        <v>0</v>
      </c>
      <c r="N656" s="42"/>
      <c r="O656" s="42"/>
      <c r="P656" s="42"/>
      <c r="Q656" s="110"/>
      <c r="R656" s="42"/>
      <c r="S656" s="177"/>
      <c r="T656" s="42">
        <f>INVENTARIO[[#This Row],[Costo Unitario (USD)]]+INVENTARIO[[#This Row],[Costo Envío (USD)]]</f>
        <v>0</v>
      </c>
      <c r="U656" s="42">
        <f>INVENTARIO[[#This Row],[Costo total]]*1.5</f>
        <v>0</v>
      </c>
      <c r="V656" s="42"/>
      <c r="W656" s="42">
        <f>INVENTARIO[[#This Row],[Precio Final]]-INVENTARIO[[#This Row],[Costo total]]</f>
        <v>0</v>
      </c>
      <c r="X656" s="175">
        <f>INVENTARIO[[#This Row],[Ganancia Unitaria]]*INVENTARIO[[#This Row],[Salidas]]</f>
        <v>0</v>
      </c>
      <c r="Y656" s="42"/>
      <c r="Z656" s="20"/>
      <c r="AA656" s="20">
        <f>INVENTARIO[[#This Row],[Costo total]]*INVENTARIO[[#This Row],[Entradas]]</f>
        <v>0</v>
      </c>
      <c r="AB656" s="172">
        <f>INVENTARIO[[#This Row],[Stock Actual]]*INVENTARIO[[#This Row],[Costo total]]</f>
        <v>0</v>
      </c>
    </row>
    <row r="657" spans="1:28" ht="55" customHeight="1" x14ac:dyDescent="0.15">
      <c r="A657" s="43" t="s">
        <v>1909</v>
      </c>
      <c r="B657" s="169"/>
      <c r="C657" s="170" t="s">
        <v>12</v>
      </c>
      <c r="D657" s="78" t="s">
        <v>2819</v>
      </c>
      <c r="E657" s="83" t="s">
        <v>2519</v>
      </c>
      <c r="F657" s="83" t="s">
        <v>695</v>
      </c>
      <c r="G657" s="83" t="s">
        <v>426</v>
      </c>
      <c r="H657" s="171">
        <f>INVENTARIO[[#This Row],[Precio Final]]</f>
        <v>20</v>
      </c>
      <c r="I657" s="192">
        <v>0</v>
      </c>
      <c r="J657" s="83">
        <v>1</v>
      </c>
      <c r="K657" s="112">
        <f>SUMIFS(VENTAS[Cantidad],VENTAS[Código del producto Vendido],INVENTARIO[[#This Row],[Code]])</f>
        <v>0</v>
      </c>
      <c r="L657" s="121">
        <f>INVENTARIO[[#This Row],[Entradas]]-INVENTARIO[[#This Row],[Salidas]]</f>
        <v>1</v>
      </c>
      <c r="M657" s="171">
        <f>INVENTARIO[[#This Row],[Precio Final]]*10%</f>
        <v>2</v>
      </c>
      <c r="N657" s="43">
        <v>0</v>
      </c>
      <c r="O657" s="43">
        <v>13.94</v>
      </c>
      <c r="P657" s="43">
        <v>6</v>
      </c>
      <c r="Q657" s="112"/>
      <c r="R657" s="43"/>
      <c r="S657" s="176">
        <v>2</v>
      </c>
      <c r="T657" s="168">
        <f>INVENTARIO[[#This Row],[Costo Unitario (USD)]]+INVENTARIO[[#This Row],[Costo Envío (USD)]]</f>
        <v>8</v>
      </c>
      <c r="U657" s="168">
        <f>INVENTARIO[[#This Row],[Costo total]]*1.5</f>
        <v>12</v>
      </c>
      <c r="V657" s="43">
        <v>20</v>
      </c>
      <c r="W657" s="43">
        <f>INVENTARIO[[#This Row],[Precio Final]]-INVENTARIO[[#This Row],[Costo total]]</f>
        <v>12</v>
      </c>
      <c r="X657" s="172">
        <f>INVENTARIO[[#This Row],[Ganancia Unitaria]]*INVENTARIO[[#This Row],[Salidas]]</f>
        <v>0</v>
      </c>
      <c r="Y657" s="43"/>
      <c r="Z657" s="43"/>
      <c r="AA657" s="43">
        <f>INVENTARIO[[#This Row],[Costo total]]*INVENTARIO[[#This Row],[Entradas]]</f>
        <v>8</v>
      </c>
      <c r="AB657" s="172">
        <f>INVENTARIO[[#This Row],[Stock Actual]]*INVENTARIO[[#This Row],[Costo total]]</f>
        <v>8</v>
      </c>
    </row>
    <row r="658" spans="1:28" ht="55" customHeight="1" x14ac:dyDescent="0.15">
      <c r="A658" s="42" t="s">
        <v>1910</v>
      </c>
      <c r="B658" s="173"/>
      <c r="C658" s="174" t="s">
        <v>12</v>
      </c>
      <c r="D658" s="78" t="s">
        <v>2819</v>
      </c>
      <c r="E658" s="78" t="s">
        <v>2001</v>
      </c>
      <c r="F658" s="78" t="s">
        <v>695</v>
      </c>
      <c r="G658" s="78" t="s">
        <v>426</v>
      </c>
      <c r="H658" s="171">
        <f>INVENTARIO[[#This Row],[Precio Final]]</f>
        <v>40</v>
      </c>
      <c r="I658" s="193">
        <v>6</v>
      </c>
      <c r="J658" s="78">
        <v>2</v>
      </c>
      <c r="K658" s="112">
        <f>SUMIFS(VENTAS[Cantidad],VENTAS[Código del producto Vendido],INVENTARIO[[#This Row],[Code]])</f>
        <v>2</v>
      </c>
      <c r="L658" s="120">
        <f>INVENTARIO[[#This Row],[Entradas]]-INVENTARIO[[#This Row],[Salidas]]</f>
        <v>0</v>
      </c>
      <c r="M658" s="171">
        <f>INVENTARIO[[#This Row],[Precio Final]]*10%</f>
        <v>4</v>
      </c>
      <c r="N658" s="42">
        <v>0</v>
      </c>
      <c r="O658" s="42">
        <v>58.06</v>
      </c>
      <c r="P658" s="42">
        <v>24</v>
      </c>
      <c r="Q658" s="110"/>
      <c r="R658" s="42"/>
      <c r="S658" s="177">
        <v>6</v>
      </c>
      <c r="T658" s="42">
        <f>INVENTARIO[[#This Row],[Costo Unitario (USD)]]+INVENTARIO[[#This Row],[Costo Envío (USD)]]</f>
        <v>30</v>
      </c>
      <c r="U658" s="42">
        <f>INVENTARIO[[#This Row],[Costo total]]*1.5</f>
        <v>45</v>
      </c>
      <c r="V658" s="42">
        <v>40</v>
      </c>
      <c r="W658" s="42">
        <f>INVENTARIO[[#This Row],[Precio Final]]-INVENTARIO[[#This Row],[Costo total]]</f>
        <v>10</v>
      </c>
      <c r="X658" s="175">
        <f>INVENTARIO[[#This Row],[Ganancia Unitaria]]*INVENTARIO[[#This Row],[Salidas]]</f>
        <v>20</v>
      </c>
      <c r="Y658" s="42"/>
      <c r="Z658" s="20"/>
      <c r="AA658" s="20">
        <f>INVENTARIO[[#This Row],[Costo total]]*INVENTARIO[[#This Row],[Entradas]]</f>
        <v>60</v>
      </c>
      <c r="AB658" s="172">
        <f>INVENTARIO[[#This Row],[Stock Actual]]*INVENTARIO[[#This Row],[Costo total]]</f>
        <v>0</v>
      </c>
    </row>
    <row r="659" spans="1:28" ht="55" customHeight="1" x14ac:dyDescent="0.15">
      <c r="A659" s="43" t="s">
        <v>1911</v>
      </c>
      <c r="B659" s="169"/>
      <c r="C659" s="170" t="s">
        <v>12</v>
      </c>
      <c r="D659" s="78" t="s">
        <v>2819</v>
      </c>
      <c r="E659" s="83" t="s">
        <v>2520</v>
      </c>
      <c r="F659" s="83" t="s">
        <v>2326</v>
      </c>
      <c r="G659" s="83" t="s">
        <v>426</v>
      </c>
      <c r="H659" s="171">
        <f>INVENTARIO[[#This Row],[Precio Final]]</f>
        <v>40</v>
      </c>
      <c r="I659" s="192">
        <v>0</v>
      </c>
      <c r="J659" s="83">
        <v>1</v>
      </c>
      <c r="K659" s="112">
        <f>SUMIFS(VENTAS[Cantidad],VENTAS[Código del producto Vendido],INVENTARIO[[#This Row],[Code]])</f>
        <v>0</v>
      </c>
      <c r="L659" s="121">
        <f>INVENTARIO[[#This Row],[Entradas]]-INVENTARIO[[#This Row],[Salidas]]</f>
        <v>1</v>
      </c>
      <c r="M659" s="171">
        <f>INVENTARIO[[#This Row],[Precio Final]]*10%</f>
        <v>4</v>
      </c>
      <c r="N659" s="43">
        <v>0</v>
      </c>
      <c r="O659" s="43">
        <v>23.03</v>
      </c>
      <c r="P659" s="43">
        <v>24</v>
      </c>
      <c r="Q659" s="112"/>
      <c r="R659" s="43"/>
      <c r="S659" s="176">
        <v>6</v>
      </c>
      <c r="T659" s="168">
        <f>INVENTARIO[[#This Row],[Costo Unitario (USD)]]+INVENTARIO[[#This Row],[Costo Envío (USD)]]</f>
        <v>30</v>
      </c>
      <c r="U659" s="168">
        <f>INVENTARIO[[#This Row],[Costo total]]*1.5</f>
        <v>45</v>
      </c>
      <c r="V659" s="43">
        <v>40</v>
      </c>
      <c r="W659" s="43">
        <f>INVENTARIO[[#This Row],[Precio Final]]-INVENTARIO[[#This Row],[Costo total]]</f>
        <v>10</v>
      </c>
      <c r="X659" s="172">
        <f>INVENTARIO[[#This Row],[Ganancia Unitaria]]*INVENTARIO[[#This Row],[Salidas]]</f>
        <v>0</v>
      </c>
      <c r="Y659" s="43"/>
      <c r="Z659" s="43"/>
      <c r="AA659" s="43">
        <f>INVENTARIO[[#This Row],[Costo total]]*INVENTARIO[[#This Row],[Entradas]]</f>
        <v>30</v>
      </c>
      <c r="AB659" s="172">
        <f>INVENTARIO[[#This Row],[Stock Actual]]*INVENTARIO[[#This Row],[Costo total]]</f>
        <v>30</v>
      </c>
    </row>
    <row r="660" spans="1:28" ht="55" customHeight="1" x14ac:dyDescent="0.15">
      <c r="A660" s="42" t="s">
        <v>1912</v>
      </c>
      <c r="B660" s="173"/>
      <c r="C660" s="174" t="s">
        <v>12</v>
      </c>
      <c r="D660" s="78" t="s">
        <v>2819</v>
      </c>
      <c r="E660" s="78" t="s">
        <v>2002</v>
      </c>
      <c r="F660" s="78" t="s">
        <v>695</v>
      </c>
      <c r="G660" s="78" t="s">
        <v>426</v>
      </c>
      <c r="H660" s="171">
        <f>INVENTARIO[[#This Row],[Precio Final]]</f>
        <v>40</v>
      </c>
      <c r="I660" s="193">
        <v>0</v>
      </c>
      <c r="J660" s="78">
        <v>1</v>
      </c>
      <c r="K660" s="112">
        <f>SUMIFS(VENTAS[Cantidad],VENTAS[Código del producto Vendido],INVENTARIO[[#This Row],[Code]])</f>
        <v>0</v>
      </c>
      <c r="L660" s="120">
        <f>INVENTARIO[[#This Row],[Entradas]]-INVENTARIO[[#This Row],[Salidas]]</f>
        <v>1</v>
      </c>
      <c r="M660" s="171">
        <f>INVENTARIO[[#This Row],[Precio Final]]*10%</f>
        <v>4</v>
      </c>
      <c r="N660" s="42">
        <v>0</v>
      </c>
      <c r="O660" s="42">
        <v>23.03</v>
      </c>
      <c r="P660" s="42">
        <v>18.75</v>
      </c>
      <c r="Q660" s="110"/>
      <c r="R660" s="42"/>
      <c r="S660" s="177">
        <v>6</v>
      </c>
      <c r="T660" s="42">
        <f>INVENTARIO[[#This Row],[Costo Unitario (USD)]]+INVENTARIO[[#This Row],[Costo Envío (USD)]]</f>
        <v>24.75</v>
      </c>
      <c r="U660" s="42">
        <f>INVENTARIO[[#This Row],[Costo total]]*1.5</f>
        <v>37.125</v>
      </c>
      <c r="V660" s="42">
        <v>40</v>
      </c>
      <c r="W660" s="42">
        <f>INVENTARIO[[#This Row],[Precio Final]]-INVENTARIO[[#This Row],[Costo total]]</f>
        <v>15.25</v>
      </c>
      <c r="X660" s="175">
        <f>INVENTARIO[[#This Row],[Ganancia Unitaria]]*INVENTARIO[[#This Row],[Salidas]]</f>
        <v>0</v>
      </c>
      <c r="Y660" s="42"/>
      <c r="Z660" s="20"/>
      <c r="AA660" s="20">
        <f>INVENTARIO[[#This Row],[Costo total]]*INVENTARIO[[#This Row],[Entradas]]</f>
        <v>24.75</v>
      </c>
      <c r="AB660" s="172">
        <f>INVENTARIO[[#This Row],[Stock Actual]]*INVENTARIO[[#This Row],[Costo total]]</f>
        <v>24.75</v>
      </c>
    </row>
    <row r="661" spans="1:28" ht="55" customHeight="1" x14ac:dyDescent="0.15">
      <c r="A661" s="43" t="s">
        <v>1913</v>
      </c>
      <c r="B661" s="169"/>
      <c r="C661" s="170" t="s">
        <v>12</v>
      </c>
      <c r="D661" s="78" t="s">
        <v>2819</v>
      </c>
      <c r="E661" s="83" t="s">
        <v>2003</v>
      </c>
      <c r="F661" s="83" t="s">
        <v>2326</v>
      </c>
      <c r="G661" s="83" t="s">
        <v>426</v>
      </c>
      <c r="H661" s="171">
        <f>INVENTARIO[[#This Row],[Precio Final]]</f>
        <v>25</v>
      </c>
      <c r="I661" s="192">
        <v>0</v>
      </c>
      <c r="J661" s="83">
        <v>1</v>
      </c>
      <c r="K661" s="112">
        <f>SUMIFS(VENTAS[Cantidad],VENTAS[Código del producto Vendido],INVENTARIO[[#This Row],[Code]])</f>
        <v>0</v>
      </c>
      <c r="L661" s="121">
        <f>INVENTARIO[[#This Row],[Entradas]]-INVENTARIO[[#This Row],[Salidas]]</f>
        <v>1</v>
      </c>
      <c r="M661" s="171">
        <f>INVENTARIO[[#This Row],[Precio Final]]*10%</f>
        <v>2.5</v>
      </c>
      <c r="N661" s="43">
        <v>0</v>
      </c>
      <c r="O661" s="43">
        <v>15.15</v>
      </c>
      <c r="P661" s="43">
        <v>16</v>
      </c>
      <c r="Q661" s="112"/>
      <c r="R661" s="43"/>
      <c r="S661" s="176">
        <v>3</v>
      </c>
      <c r="T661" s="168">
        <f>INVENTARIO[[#This Row],[Costo Unitario (USD)]]+INVENTARIO[[#This Row],[Costo Envío (USD)]]</f>
        <v>19</v>
      </c>
      <c r="U661" s="168">
        <f>INVENTARIO[[#This Row],[Costo total]]*1.5</f>
        <v>28.5</v>
      </c>
      <c r="V661" s="43">
        <v>25</v>
      </c>
      <c r="W661" s="43">
        <f>INVENTARIO[[#This Row],[Precio Final]]-INVENTARIO[[#This Row],[Costo total]]</f>
        <v>6</v>
      </c>
      <c r="X661" s="172">
        <f>INVENTARIO[[#This Row],[Ganancia Unitaria]]*INVENTARIO[[#This Row],[Salidas]]</f>
        <v>0</v>
      </c>
      <c r="Y661" s="43"/>
      <c r="Z661" s="43"/>
      <c r="AA661" s="43">
        <f>INVENTARIO[[#This Row],[Costo total]]*INVENTARIO[[#This Row],[Entradas]]</f>
        <v>19</v>
      </c>
      <c r="AB661" s="172">
        <f>INVENTARIO[[#This Row],[Stock Actual]]*INVENTARIO[[#This Row],[Costo total]]</f>
        <v>19</v>
      </c>
    </row>
    <row r="662" spans="1:28" ht="55" customHeight="1" x14ac:dyDescent="0.15">
      <c r="A662" s="42" t="s">
        <v>1914</v>
      </c>
      <c r="B662" s="173"/>
      <c r="C662" s="174" t="s">
        <v>12</v>
      </c>
      <c r="D662" s="78" t="s">
        <v>2819</v>
      </c>
      <c r="E662" s="78" t="s">
        <v>2080</v>
      </c>
      <c r="F662" s="78" t="s">
        <v>2326</v>
      </c>
      <c r="G662" s="78" t="s">
        <v>426</v>
      </c>
      <c r="H662" s="171">
        <f>INVENTARIO[[#This Row],[Precio Final]]</f>
        <v>25</v>
      </c>
      <c r="I662" s="193">
        <v>0</v>
      </c>
      <c r="J662" s="78">
        <v>1</v>
      </c>
      <c r="K662" s="112">
        <f>SUMIFS(VENTAS[Cantidad],VENTAS[Código del producto Vendido],INVENTARIO[[#This Row],[Code]])</f>
        <v>0</v>
      </c>
      <c r="L662" s="120">
        <f>INVENTARIO[[#This Row],[Entradas]]-INVENTARIO[[#This Row],[Salidas]]</f>
        <v>1</v>
      </c>
      <c r="M662" s="171">
        <f>INVENTARIO[[#This Row],[Precio Final]]*10%</f>
        <v>2.5</v>
      </c>
      <c r="N662" s="42">
        <v>0</v>
      </c>
      <c r="O662" s="42">
        <v>15.15</v>
      </c>
      <c r="P662" s="42">
        <v>8.5</v>
      </c>
      <c r="Q662" s="110"/>
      <c r="R662" s="42"/>
      <c r="S662" s="177">
        <v>3</v>
      </c>
      <c r="T662" s="42">
        <f>INVENTARIO[[#This Row],[Costo Unitario (USD)]]+INVENTARIO[[#This Row],[Costo Envío (USD)]]</f>
        <v>11.5</v>
      </c>
      <c r="U662" s="42">
        <f>INVENTARIO[[#This Row],[Costo total]]*1.5</f>
        <v>17.25</v>
      </c>
      <c r="V662" s="42">
        <v>25</v>
      </c>
      <c r="W662" s="42">
        <f>INVENTARIO[[#This Row],[Precio Final]]-INVENTARIO[[#This Row],[Costo total]]</f>
        <v>13.5</v>
      </c>
      <c r="X662" s="175">
        <f>INVENTARIO[[#This Row],[Ganancia Unitaria]]*INVENTARIO[[#This Row],[Salidas]]</f>
        <v>0</v>
      </c>
      <c r="Y662" s="42"/>
      <c r="Z662" s="20"/>
      <c r="AA662" s="20">
        <f>INVENTARIO[[#This Row],[Costo total]]*INVENTARIO[[#This Row],[Entradas]]</f>
        <v>11.5</v>
      </c>
      <c r="AB662" s="172">
        <f>INVENTARIO[[#This Row],[Stock Actual]]*INVENTARIO[[#This Row],[Costo total]]</f>
        <v>11.5</v>
      </c>
    </row>
    <row r="663" spans="1:28" ht="55" customHeight="1" x14ac:dyDescent="0.15">
      <c r="A663" s="43" t="s">
        <v>1915</v>
      </c>
      <c r="B663" s="169"/>
      <c r="C663" s="170" t="s">
        <v>12</v>
      </c>
      <c r="D663" s="78" t="s">
        <v>2819</v>
      </c>
      <c r="E663" s="83" t="s">
        <v>3021</v>
      </c>
      <c r="F663" s="83" t="s">
        <v>695</v>
      </c>
      <c r="G663" s="83" t="s">
        <v>426</v>
      </c>
      <c r="H663" s="171">
        <f>INVENTARIO[[#This Row],[Precio Final]]</f>
        <v>25</v>
      </c>
      <c r="I663" s="192">
        <v>0</v>
      </c>
      <c r="J663" s="83">
        <v>2</v>
      </c>
      <c r="K663" s="112">
        <f>SUMIFS(VENTAS[Cantidad],VENTAS[Código del producto Vendido],INVENTARIO[[#This Row],[Code]])</f>
        <v>1</v>
      </c>
      <c r="L663" s="121">
        <f>INVENTARIO[[#This Row],[Entradas]]-INVENTARIO[[#This Row],[Salidas]]</f>
        <v>1</v>
      </c>
      <c r="M663" s="171">
        <f>INVENTARIO[[#This Row],[Precio Final]]*10%</f>
        <v>2.5</v>
      </c>
      <c r="N663" s="43">
        <v>0</v>
      </c>
      <c r="O663" s="43">
        <v>30.3</v>
      </c>
      <c r="P663" s="43">
        <v>16</v>
      </c>
      <c r="Q663" s="112"/>
      <c r="R663" s="43"/>
      <c r="S663" s="176">
        <v>3</v>
      </c>
      <c r="T663" s="168">
        <f>INVENTARIO[[#This Row],[Costo Unitario (USD)]]+INVENTARIO[[#This Row],[Costo Envío (USD)]]</f>
        <v>19</v>
      </c>
      <c r="U663" s="168">
        <f>INVENTARIO[[#This Row],[Costo total]]*1.5</f>
        <v>28.5</v>
      </c>
      <c r="V663" s="43">
        <v>25</v>
      </c>
      <c r="W663" s="43">
        <f>INVENTARIO[[#This Row],[Precio Final]]-INVENTARIO[[#This Row],[Costo total]]</f>
        <v>6</v>
      </c>
      <c r="X663" s="172">
        <f>INVENTARIO[[#This Row],[Ganancia Unitaria]]*INVENTARIO[[#This Row],[Salidas]]</f>
        <v>6</v>
      </c>
      <c r="Y663" s="43"/>
      <c r="Z663" s="43"/>
      <c r="AA663" s="43">
        <f>INVENTARIO[[#This Row],[Costo total]]*INVENTARIO[[#This Row],[Entradas]]</f>
        <v>38</v>
      </c>
      <c r="AB663" s="172">
        <f>INVENTARIO[[#This Row],[Stock Actual]]*INVENTARIO[[#This Row],[Costo total]]</f>
        <v>19</v>
      </c>
    </row>
    <row r="664" spans="1:28" ht="55" customHeight="1" x14ac:dyDescent="0.15">
      <c r="A664" s="43" t="s">
        <v>1916</v>
      </c>
      <c r="B664" s="169"/>
      <c r="C664" s="170" t="s">
        <v>12</v>
      </c>
      <c r="D664" s="78" t="s">
        <v>2819</v>
      </c>
      <c r="E664" s="83" t="s">
        <v>2341</v>
      </c>
      <c r="F664" s="83" t="s">
        <v>2389</v>
      </c>
      <c r="G664" s="83" t="s">
        <v>164</v>
      </c>
      <c r="H664" s="171">
        <f>INVENTARIO[[#This Row],[Precio Final]]</f>
        <v>20</v>
      </c>
      <c r="I664" s="192">
        <v>1.89</v>
      </c>
      <c r="J664" s="83">
        <v>1</v>
      </c>
      <c r="K664" s="112">
        <f>SUMIFS(VENTAS[Cantidad],VENTAS[Código del producto Vendido],INVENTARIO[[#This Row],[Code]])</f>
        <v>0</v>
      </c>
      <c r="L664" s="121">
        <f>INVENTARIO[[#This Row],[Entradas]]-INVENTARIO[[#This Row],[Salidas]]</f>
        <v>1</v>
      </c>
      <c r="M664" s="171">
        <f>INVENTARIO[[#This Row],[Precio Final]]*10%</f>
        <v>2</v>
      </c>
      <c r="N664" s="43">
        <v>0</v>
      </c>
      <c r="O664" s="43">
        <v>14.25</v>
      </c>
      <c r="P664" s="43">
        <v>11.53</v>
      </c>
      <c r="Q664" s="112"/>
      <c r="R664" s="43"/>
      <c r="S664" s="176">
        <v>1.71</v>
      </c>
      <c r="T664" s="168">
        <f>INVENTARIO[[#This Row],[Costo Unitario (USD)]]+INVENTARIO[[#This Row],[Costo Envío (USD)]]</f>
        <v>13.239999999999998</v>
      </c>
      <c r="U664" s="168">
        <f>INVENTARIO[[#This Row],[Costo total]]*1.5</f>
        <v>19.86</v>
      </c>
      <c r="V664" s="43">
        <v>20</v>
      </c>
      <c r="W664" s="43">
        <f>INVENTARIO[[#This Row],[Precio Final]]-INVENTARIO[[#This Row],[Costo total]]</f>
        <v>6.7600000000000016</v>
      </c>
      <c r="X664" s="172">
        <f>INVENTARIO[[#This Row],[Ganancia Unitaria]]*INVENTARIO[[#This Row],[Salidas]]</f>
        <v>0</v>
      </c>
      <c r="Y664" s="43"/>
      <c r="Z664" s="43"/>
      <c r="AA664" s="43">
        <f>INVENTARIO[[#This Row],[Costo total]]*INVENTARIO[[#This Row],[Entradas]]</f>
        <v>13.239999999999998</v>
      </c>
      <c r="AB664" s="172">
        <f>INVENTARIO[[#This Row],[Stock Actual]]*INVENTARIO[[#This Row],[Costo total]]</f>
        <v>13.239999999999998</v>
      </c>
    </row>
    <row r="665" spans="1:28" ht="55" customHeight="1" x14ac:dyDescent="0.15">
      <c r="A665" s="42" t="s">
        <v>1917</v>
      </c>
      <c r="B665" s="173"/>
      <c r="C665" s="174" t="s">
        <v>12</v>
      </c>
      <c r="D665" s="78" t="s">
        <v>2819</v>
      </c>
      <c r="E665" s="78" t="s">
        <v>2005</v>
      </c>
      <c r="F665" s="78" t="s">
        <v>692</v>
      </c>
      <c r="G665" s="78" t="s">
        <v>164</v>
      </c>
      <c r="H665" s="171">
        <f>INVENTARIO[[#This Row],[Precio Final]]</f>
        <v>20</v>
      </c>
      <c r="I665" s="193">
        <v>1.89</v>
      </c>
      <c r="J665" s="78">
        <v>1</v>
      </c>
      <c r="K665" s="112">
        <f>SUMIFS(VENTAS[Cantidad],VENTAS[Código del producto Vendido],INVENTARIO[[#This Row],[Code]])</f>
        <v>1</v>
      </c>
      <c r="L665" s="120">
        <f>INVENTARIO[[#This Row],[Entradas]]-INVENTARIO[[#This Row],[Salidas]]</f>
        <v>0</v>
      </c>
      <c r="M665" s="171">
        <f>INVENTARIO[[#This Row],[Precio Final]]*10%</f>
        <v>2</v>
      </c>
      <c r="N665" s="42">
        <v>0</v>
      </c>
      <c r="O665" s="42">
        <v>14.25</v>
      </c>
      <c r="P665" s="42">
        <v>11.53</v>
      </c>
      <c r="Q665" s="110"/>
      <c r="R665" s="42"/>
      <c r="S665" s="177">
        <v>1.71</v>
      </c>
      <c r="T665" s="42">
        <f>INVENTARIO[[#This Row],[Costo Unitario (USD)]]+INVENTARIO[[#This Row],[Costo Envío (USD)]]</f>
        <v>13.239999999999998</v>
      </c>
      <c r="U665" s="42">
        <f>INVENTARIO[[#This Row],[Costo total]]*1.5</f>
        <v>19.86</v>
      </c>
      <c r="V665" s="42">
        <v>20</v>
      </c>
      <c r="W665" s="42">
        <f>INVENTARIO[[#This Row],[Precio Final]]-INVENTARIO[[#This Row],[Costo total]]</f>
        <v>6.7600000000000016</v>
      </c>
      <c r="X665" s="175">
        <f>INVENTARIO[[#This Row],[Ganancia Unitaria]]*INVENTARIO[[#This Row],[Salidas]]</f>
        <v>6.7600000000000016</v>
      </c>
      <c r="Y665" s="42"/>
      <c r="Z665" s="20"/>
      <c r="AA665" s="20">
        <f>INVENTARIO[[#This Row],[Costo total]]*INVENTARIO[[#This Row],[Entradas]]</f>
        <v>13.239999999999998</v>
      </c>
      <c r="AB665" s="172">
        <f>INVENTARIO[[#This Row],[Stock Actual]]*INVENTARIO[[#This Row],[Costo total]]</f>
        <v>0</v>
      </c>
    </row>
    <row r="666" spans="1:28" ht="55" customHeight="1" x14ac:dyDescent="0.15">
      <c r="A666" s="43" t="s">
        <v>1918</v>
      </c>
      <c r="B666" s="169"/>
      <c r="C666" s="170" t="s">
        <v>12</v>
      </c>
      <c r="D666" s="78" t="s">
        <v>2819</v>
      </c>
      <c r="E666" s="83" t="s">
        <v>2006</v>
      </c>
      <c r="F666" s="83" t="s">
        <v>697</v>
      </c>
      <c r="G666" s="83" t="s">
        <v>164</v>
      </c>
      <c r="H666" s="171">
        <f>INVENTARIO[[#This Row],[Precio Final]]</f>
        <v>20</v>
      </c>
      <c r="I666" s="192">
        <v>1.89</v>
      </c>
      <c r="J666" s="83">
        <v>1</v>
      </c>
      <c r="K666" s="112">
        <f>SUMIFS(VENTAS[Cantidad],VENTAS[Código del producto Vendido],INVENTARIO[[#This Row],[Code]])</f>
        <v>1</v>
      </c>
      <c r="L666" s="121">
        <f>INVENTARIO[[#This Row],[Entradas]]-INVENTARIO[[#This Row],[Salidas]]</f>
        <v>0</v>
      </c>
      <c r="M666" s="171">
        <f>INVENTARIO[[#This Row],[Precio Final]]*10%</f>
        <v>2</v>
      </c>
      <c r="N666" s="43">
        <v>0</v>
      </c>
      <c r="O666" s="43">
        <v>14.25</v>
      </c>
      <c r="P666" s="43">
        <v>12.53</v>
      </c>
      <c r="Q666" s="112"/>
      <c r="R666" s="43"/>
      <c r="S666" s="176">
        <v>1.71</v>
      </c>
      <c r="T666" s="168">
        <f>INVENTARIO[[#This Row],[Costo Unitario (USD)]]+INVENTARIO[[#This Row],[Costo Envío (USD)]]</f>
        <v>14.239999999999998</v>
      </c>
      <c r="U666" s="168">
        <f>INVENTARIO[[#This Row],[Costo total]]*1.5</f>
        <v>21.36</v>
      </c>
      <c r="V666" s="43">
        <v>20</v>
      </c>
      <c r="W666" s="43">
        <f>INVENTARIO[[#This Row],[Precio Final]]-INVENTARIO[[#This Row],[Costo total]]</f>
        <v>5.7600000000000016</v>
      </c>
      <c r="X666" s="172">
        <f>INVENTARIO[[#This Row],[Ganancia Unitaria]]*INVENTARIO[[#This Row],[Salidas]]</f>
        <v>5.7600000000000016</v>
      </c>
      <c r="Y666" s="43"/>
      <c r="Z666" s="43"/>
      <c r="AA666" s="43">
        <f>INVENTARIO[[#This Row],[Costo total]]*INVENTARIO[[#This Row],[Entradas]]</f>
        <v>14.239999999999998</v>
      </c>
      <c r="AB666" s="172">
        <f>INVENTARIO[[#This Row],[Stock Actual]]*INVENTARIO[[#This Row],[Costo total]]</f>
        <v>0</v>
      </c>
    </row>
    <row r="667" spans="1:28" ht="55" customHeight="1" x14ac:dyDescent="0.15">
      <c r="A667" s="42" t="s">
        <v>1919</v>
      </c>
      <c r="B667" s="173"/>
      <c r="C667" s="174" t="s">
        <v>12</v>
      </c>
      <c r="D667" s="78" t="s">
        <v>2819</v>
      </c>
      <c r="E667" s="78" t="s">
        <v>2521</v>
      </c>
      <c r="F667" s="78" t="s">
        <v>695</v>
      </c>
      <c r="G667" s="78" t="s">
        <v>164</v>
      </c>
      <c r="H667" s="171">
        <f>INVENTARIO[[#This Row],[Precio Final]]</f>
        <v>20</v>
      </c>
      <c r="I667" s="193">
        <v>1.89</v>
      </c>
      <c r="J667" s="78">
        <v>1</v>
      </c>
      <c r="K667" s="112">
        <f>SUMIFS(VENTAS[Cantidad],VENTAS[Código del producto Vendido],INVENTARIO[[#This Row],[Code]])</f>
        <v>0</v>
      </c>
      <c r="L667" s="120">
        <v>0</v>
      </c>
      <c r="M667" s="171">
        <f>INVENTARIO[[#This Row],[Precio Final]]*10%</f>
        <v>2</v>
      </c>
      <c r="N667" s="42">
        <v>0</v>
      </c>
      <c r="O667" s="42">
        <v>14.25</v>
      </c>
      <c r="P667" s="42">
        <v>12.53</v>
      </c>
      <c r="Q667" s="110"/>
      <c r="R667" s="42"/>
      <c r="S667" s="177">
        <v>1.71</v>
      </c>
      <c r="T667" s="42">
        <f>INVENTARIO[[#This Row],[Costo Unitario (USD)]]+INVENTARIO[[#This Row],[Costo Envío (USD)]]</f>
        <v>14.239999999999998</v>
      </c>
      <c r="U667" s="42">
        <f>INVENTARIO[[#This Row],[Costo total]]*1.5</f>
        <v>21.36</v>
      </c>
      <c r="V667" s="42">
        <v>20</v>
      </c>
      <c r="W667" s="42">
        <f>INVENTARIO[[#This Row],[Precio Final]]-INVENTARIO[[#This Row],[Costo total]]</f>
        <v>5.7600000000000016</v>
      </c>
      <c r="X667" s="175">
        <f>INVENTARIO[[#This Row],[Ganancia Unitaria]]*INVENTARIO[[#This Row],[Salidas]]</f>
        <v>0</v>
      </c>
      <c r="Y667" s="42"/>
      <c r="Z667" s="20"/>
      <c r="AA667" s="20">
        <f>INVENTARIO[[#This Row],[Costo total]]*INVENTARIO[[#This Row],[Entradas]]</f>
        <v>14.239999999999998</v>
      </c>
      <c r="AB667" s="172">
        <f>INVENTARIO[[#This Row],[Stock Actual]]*INVENTARIO[[#This Row],[Costo total]]</f>
        <v>0</v>
      </c>
    </row>
    <row r="668" spans="1:28" ht="55" customHeight="1" x14ac:dyDescent="0.15">
      <c r="A668" s="43" t="s">
        <v>2009</v>
      </c>
      <c r="B668" s="169"/>
      <c r="C668" s="170" t="s">
        <v>12</v>
      </c>
      <c r="D668" s="78" t="s">
        <v>2819</v>
      </c>
      <c r="E668" s="83" t="s">
        <v>2007</v>
      </c>
      <c r="F668" s="83" t="s">
        <v>698</v>
      </c>
      <c r="G668" s="83" t="s">
        <v>164</v>
      </c>
      <c r="H668" s="171">
        <f>INVENTARIO[[#This Row],[Precio Final]]</f>
        <v>25</v>
      </c>
      <c r="I668" s="192">
        <v>1.89</v>
      </c>
      <c r="J668" s="83">
        <v>2</v>
      </c>
      <c r="K668" s="112">
        <f>SUMIFS(VENTAS[Cantidad],VENTAS[Código del producto Vendido],INVENTARIO[[#This Row],[Code]])</f>
        <v>2</v>
      </c>
      <c r="L668" s="121">
        <f>INVENTARIO[[#This Row],[Entradas]]-INVENTARIO[[#This Row],[Salidas]]</f>
        <v>0</v>
      </c>
      <c r="M668" s="171">
        <f>INVENTARIO[[#This Row],[Precio Final]]*10%</f>
        <v>2.5</v>
      </c>
      <c r="N668" s="43">
        <v>0</v>
      </c>
      <c r="O668" s="43">
        <v>3.78</v>
      </c>
      <c r="P668" s="43">
        <v>14.66</v>
      </c>
      <c r="Q668" s="112"/>
      <c r="R668" s="43"/>
      <c r="S668" s="176">
        <v>1.71</v>
      </c>
      <c r="T668" s="168">
        <f>INVENTARIO[[#This Row],[Costo Unitario (USD)]]+INVENTARIO[[#This Row],[Costo Envío (USD)]]</f>
        <v>16.37</v>
      </c>
      <c r="U668" s="168">
        <f>INVENTARIO[[#This Row],[Costo total]]*1.5</f>
        <v>24.555</v>
      </c>
      <c r="V668" s="43">
        <v>25</v>
      </c>
      <c r="W668" s="43">
        <f>INVENTARIO[[#This Row],[Precio Final]]-INVENTARIO[[#This Row],[Costo total]]</f>
        <v>8.629999999999999</v>
      </c>
      <c r="X668" s="172">
        <f>INVENTARIO[[#This Row],[Ganancia Unitaria]]*INVENTARIO[[#This Row],[Salidas]]</f>
        <v>17.259999999999998</v>
      </c>
      <c r="Y668" s="43"/>
      <c r="Z668" s="43"/>
      <c r="AA668" s="43">
        <f>INVENTARIO[[#This Row],[Costo total]]*INVENTARIO[[#This Row],[Entradas]]</f>
        <v>32.74</v>
      </c>
      <c r="AB668" s="172">
        <f>INVENTARIO[[#This Row],[Stock Actual]]*INVENTARIO[[#This Row],[Costo total]]</f>
        <v>0</v>
      </c>
    </row>
    <row r="669" spans="1:28" ht="55" customHeight="1" x14ac:dyDescent="0.15">
      <c r="A669" s="42" t="s">
        <v>2010</v>
      </c>
      <c r="B669" s="173" t="s">
        <v>3022</v>
      </c>
      <c r="C669" s="174" t="s">
        <v>12</v>
      </c>
      <c r="D669" s="78" t="s">
        <v>2819</v>
      </c>
      <c r="E669" s="78" t="s">
        <v>2522</v>
      </c>
      <c r="F669" s="78" t="s">
        <v>698</v>
      </c>
      <c r="G669" s="78" t="s">
        <v>164</v>
      </c>
      <c r="H669" s="171">
        <f>INVENTARIO[[#This Row],[Precio Final]]</f>
        <v>25</v>
      </c>
      <c r="I669" s="193">
        <v>0</v>
      </c>
      <c r="J669" s="78">
        <v>2</v>
      </c>
      <c r="K669" s="112">
        <f>SUMIFS(VENTAS[Cantidad],VENTAS[Código del producto Vendido],INVENTARIO[[#This Row],[Code]])</f>
        <v>1</v>
      </c>
      <c r="L669" s="120">
        <f>INVENTARIO[[#This Row],[Entradas]]-INVENTARIO[[#This Row],[Salidas]]</f>
        <v>1</v>
      </c>
      <c r="M669" s="171">
        <f>INVENTARIO[[#This Row],[Precio Final]]*10%</f>
        <v>2.5</v>
      </c>
      <c r="N669" s="42">
        <v>0</v>
      </c>
      <c r="O669" s="42">
        <v>0</v>
      </c>
      <c r="P669" s="42">
        <v>14.66</v>
      </c>
      <c r="Q669" s="110"/>
      <c r="R669" s="42"/>
      <c r="S669" s="177">
        <v>1.71</v>
      </c>
      <c r="T669" s="42">
        <f>INVENTARIO[[#This Row],[Costo Unitario (USD)]]+INVENTARIO[[#This Row],[Costo Envío (USD)]]</f>
        <v>16.37</v>
      </c>
      <c r="U669" s="42">
        <f>INVENTARIO[[#This Row],[Costo total]]*1.5</f>
        <v>24.555</v>
      </c>
      <c r="V669" s="42">
        <v>25</v>
      </c>
      <c r="W669" s="42">
        <f>INVENTARIO[[#This Row],[Precio Final]]-INVENTARIO[[#This Row],[Costo total]]</f>
        <v>8.629999999999999</v>
      </c>
      <c r="X669" s="175">
        <f>INVENTARIO[[#This Row],[Ganancia Unitaria]]*INVENTARIO[[#This Row],[Salidas]]</f>
        <v>8.629999999999999</v>
      </c>
      <c r="Y669" s="42"/>
      <c r="Z669" s="20"/>
      <c r="AA669" s="20">
        <f>INVENTARIO[[#This Row],[Costo total]]*INVENTARIO[[#This Row],[Entradas]]</f>
        <v>32.74</v>
      </c>
      <c r="AB669" s="172">
        <f>INVENTARIO[[#This Row],[Stock Actual]]*INVENTARIO[[#This Row],[Costo total]]</f>
        <v>16.37</v>
      </c>
    </row>
    <row r="670" spans="1:28" ht="55" customHeight="1" x14ac:dyDescent="0.15">
      <c r="A670" s="43" t="s">
        <v>2011</v>
      </c>
      <c r="B670" s="169"/>
      <c r="C670" s="170" t="s">
        <v>12</v>
      </c>
      <c r="D670" s="78" t="s">
        <v>2819</v>
      </c>
      <c r="E670" s="83" t="s">
        <v>2008</v>
      </c>
      <c r="F670" s="83" t="s">
        <v>697</v>
      </c>
      <c r="G670" s="83" t="s">
        <v>164</v>
      </c>
      <c r="H670" s="171">
        <f>INVENTARIO[[#This Row],[Precio Final]]</f>
        <v>25</v>
      </c>
      <c r="I670" s="192">
        <v>0</v>
      </c>
      <c r="J670" s="83">
        <v>2</v>
      </c>
      <c r="K670" s="112">
        <f>SUMIFS(VENTAS[Cantidad],VENTAS[Código del producto Vendido],INVENTARIO[[#This Row],[Code]])</f>
        <v>2</v>
      </c>
      <c r="L670" s="121">
        <f>INVENTARIO[[#This Row],[Entradas]]-INVENTARIO[[#This Row],[Salidas]]</f>
        <v>0</v>
      </c>
      <c r="M670" s="171">
        <f>INVENTARIO[[#This Row],[Precio Final]]*10%</f>
        <v>2.5</v>
      </c>
      <c r="N670" s="43">
        <v>0</v>
      </c>
      <c r="O670" s="43">
        <v>0</v>
      </c>
      <c r="P670" s="43">
        <v>13.94</v>
      </c>
      <c r="Q670" s="112"/>
      <c r="R670" s="43"/>
      <c r="S670" s="176">
        <v>1.71</v>
      </c>
      <c r="T670" s="168">
        <f>INVENTARIO[[#This Row],[Costo Unitario (USD)]]+INVENTARIO[[#This Row],[Costo Envío (USD)]]</f>
        <v>15.649999999999999</v>
      </c>
      <c r="U670" s="168">
        <f>INVENTARIO[[#This Row],[Costo total]]*1.5</f>
        <v>23.474999999999998</v>
      </c>
      <c r="V670" s="43">
        <v>25</v>
      </c>
      <c r="W670" s="43">
        <f>INVENTARIO[[#This Row],[Precio Final]]-INVENTARIO[[#This Row],[Costo total]]</f>
        <v>9.3500000000000014</v>
      </c>
      <c r="X670" s="172">
        <f>INVENTARIO[[#This Row],[Ganancia Unitaria]]*INVENTARIO[[#This Row],[Salidas]]</f>
        <v>18.700000000000003</v>
      </c>
      <c r="Y670" s="43"/>
      <c r="Z670" s="43"/>
      <c r="AA670" s="43">
        <f>INVENTARIO[[#This Row],[Costo total]]*INVENTARIO[[#This Row],[Entradas]]</f>
        <v>31.299999999999997</v>
      </c>
      <c r="AB670" s="172">
        <f>INVENTARIO[[#This Row],[Stock Actual]]*INVENTARIO[[#This Row],[Costo total]]</f>
        <v>0</v>
      </c>
    </row>
    <row r="671" spans="1:28" ht="55" customHeight="1" x14ac:dyDescent="0.15">
      <c r="A671" s="42" t="s">
        <v>2012</v>
      </c>
      <c r="B671" s="173"/>
      <c r="C671" s="174" t="s">
        <v>12</v>
      </c>
      <c r="D671" s="78" t="s">
        <v>2819</v>
      </c>
      <c r="E671" s="78" t="s">
        <v>2008</v>
      </c>
      <c r="F671" s="78" t="s">
        <v>692</v>
      </c>
      <c r="G671" s="78" t="s">
        <v>164</v>
      </c>
      <c r="H671" s="171">
        <f>INVENTARIO[[#This Row],[Precio Final]]</f>
        <v>25</v>
      </c>
      <c r="I671" s="193">
        <v>0</v>
      </c>
      <c r="J671" s="78">
        <v>2</v>
      </c>
      <c r="K671" s="112">
        <f>SUMIFS(VENTAS[Cantidad],VENTAS[Código del producto Vendido],INVENTARIO[[#This Row],[Code]])</f>
        <v>2</v>
      </c>
      <c r="L671" s="120">
        <f>INVENTARIO[[#This Row],[Entradas]]-INVENTARIO[[#This Row],[Salidas]]</f>
        <v>0</v>
      </c>
      <c r="M671" s="171">
        <f>INVENTARIO[[#This Row],[Precio Final]]*10%</f>
        <v>2.5</v>
      </c>
      <c r="N671" s="42">
        <v>0</v>
      </c>
      <c r="O671" s="42">
        <v>0</v>
      </c>
      <c r="P671" s="42">
        <v>13.94</v>
      </c>
      <c r="Q671" s="110"/>
      <c r="R671" s="42"/>
      <c r="S671" s="177">
        <v>1.71</v>
      </c>
      <c r="T671" s="42">
        <f>INVENTARIO[[#This Row],[Costo Unitario (USD)]]+INVENTARIO[[#This Row],[Costo Envío (USD)]]</f>
        <v>15.649999999999999</v>
      </c>
      <c r="U671" s="42">
        <f>INVENTARIO[[#This Row],[Costo total]]*1.5</f>
        <v>23.474999999999998</v>
      </c>
      <c r="V671" s="42">
        <v>25</v>
      </c>
      <c r="W671" s="42">
        <f>INVENTARIO[[#This Row],[Precio Final]]-INVENTARIO[[#This Row],[Costo total]]</f>
        <v>9.3500000000000014</v>
      </c>
      <c r="X671" s="175">
        <f>INVENTARIO[[#This Row],[Ganancia Unitaria]]*INVENTARIO[[#This Row],[Salidas]]</f>
        <v>18.700000000000003</v>
      </c>
      <c r="Y671" s="42"/>
      <c r="Z671" s="20"/>
      <c r="AA671" s="20">
        <f>INVENTARIO[[#This Row],[Costo total]]*INVENTARIO[[#This Row],[Entradas]]</f>
        <v>31.299999999999997</v>
      </c>
      <c r="AB671" s="172">
        <f>INVENTARIO[[#This Row],[Stock Actual]]*INVENTARIO[[#This Row],[Costo total]]</f>
        <v>0</v>
      </c>
    </row>
    <row r="672" spans="1:28" ht="55" customHeight="1" x14ac:dyDescent="0.15">
      <c r="A672" s="43" t="s">
        <v>2013</v>
      </c>
      <c r="B672" s="169" t="s">
        <v>3022</v>
      </c>
      <c r="C672" s="170" t="s">
        <v>12</v>
      </c>
      <c r="D672" s="78" t="s">
        <v>2819</v>
      </c>
      <c r="E672" s="83" t="s">
        <v>2524</v>
      </c>
      <c r="F672" s="83" t="s">
        <v>2523</v>
      </c>
      <c r="G672" s="83" t="s">
        <v>164</v>
      </c>
      <c r="H672" s="171">
        <f>INVENTARIO[[#This Row],[Precio Final]]</f>
        <v>18</v>
      </c>
      <c r="I672" s="192">
        <v>3</v>
      </c>
      <c r="J672" s="83">
        <v>2</v>
      </c>
      <c r="K672" s="112">
        <f>SUMIFS(VENTAS[Cantidad],VENTAS[Código del producto Vendido],INVENTARIO[[#This Row],[Code]])</f>
        <v>0</v>
      </c>
      <c r="L672" s="121">
        <f>INVENTARIO[[#This Row],[Entradas]]-INVENTARIO[[#This Row],[Salidas]]</f>
        <v>2</v>
      </c>
      <c r="M672" s="171">
        <f>INVENTARIO[[#This Row],[Precio Final]]*10%</f>
        <v>1.8</v>
      </c>
      <c r="N672" s="43">
        <v>0</v>
      </c>
      <c r="O672" s="43">
        <v>28.5</v>
      </c>
      <c r="P672" s="43">
        <v>8</v>
      </c>
      <c r="Q672" s="112"/>
      <c r="R672" s="43"/>
      <c r="S672" s="176">
        <v>3</v>
      </c>
      <c r="T672" s="168">
        <f>INVENTARIO[[#This Row],[Costo Unitario (USD)]]+INVENTARIO[[#This Row],[Costo Envío (USD)]]</f>
        <v>11</v>
      </c>
      <c r="U672" s="168">
        <f>INVENTARIO[[#This Row],[Costo total]]*1.5</f>
        <v>16.5</v>
      </c>
      <c r="V672" s="43">
        <v>18</v>
      </c>
      <c r="W672" s="43">
        <f>INVENTARIO[[#This Row],[Precio Final]]-INVENTARIO[[#This Row],[Costo total]]</f>
        <v>7</v>
      </c>
      <c r="X672" s="172">
        <f>INVENTARIO[[#This Row],[Ganancia Unitaria]]*INVENTARIO[[#This Row],[Salidas]]</f>
        <v>0</v>
      </c>
      <c r="Y672" s="43"/>
      <c r="Z672" s="43"/>
      <c r="AA672" s="43">
        <f>INVENTARIO[[#This Row],[Costo total]]*INVENTARIO[[#This Row],[Entradas]]</f>
        <v>22</v>
      </c>
      <c r="AB672" s="172">
        <f>INVENTARIO[[#This Row],[Stock Actual]]*INVENTARIO[[#This Row],[Costo total]]</f>
        <v>22</v>
      </c>
    </row>
    <row r="673" spans="1:28" ht="55" customHeight="1" x14ac:dyDescent="0.15">
      <c r="A673" s="42" t="s">
        <v>2014</v>
      </c>
      <c r="B673" s="173"/>
      <c r="C673" s="174" t="s">
        <v>12</v>
      </c>
      <c r="D673" s="78" t="s">
        <v>2819</v>
      </c>
      <c r="E673" s="78" t="s">
        <v>2016</v>
      </c>
      <c r="F673" s="78" t="s">
        <v>695</v>
      </c>
      <c r="G673" s="78" t="s">
        <v>164</v>
      </c>
      <c r="H673" s="171">
        <f>INVENTARIO[[#This Row],[Precio Final]]</f>
        <v>22</v>
      </c>
      <c r="I673" s="193">
        <v>5</v>
      </c>
      <c r="J673" s="78">
        <v>1</v>
      </c>
      <c r="K673" s="112">
        <f>SUMIFS(VENTAS[Cantidad],VENTAS[Código del producto Vendido],INVENTARIO[[#This Row],[Code]])</f>
        <v>1</v>
      </c>
      <c r="L673" s="120">
        <f>INVENTARIO[[#This Row],[Entradas]]-INVENTARIO[[#This Row],[Salidas]]</f>
        <v>0</v>
      </c>
      <c r="M673" s="171">
        <f>INVENTARIO[[#This Row],[Precio Final]]*10%</f>
        <v>2.2000000000000002</v>
      </c>
      <c r="N673" s="42">
        <v>0</v>
      </c>
      <c r="O673" s="42">
        <v>19.38</v>
      </c>
      <c r="P673" s="42">
        <v>12</v>
      </c>
      <c r="Q673" s="110"/>
      <c r="R673" s="42"/>
      <c r="S673" s="177">
        <v>3</v>
      </c>
      <c r="T673" s="42">
        <f>INVENTARIO[[#This Row],[Costo Unitario (USD)]]+INVENTARIO[[#This Row],[Costo Envío (USD)]]</f>
        <v>15</v>
      </c>
      <c r="U673" s="42">
        <f>INVENTARIO[[#This Row],[Costo total]]*1.5</f>
        <v>22.5</v>
      </c>
      <c r="V673" s="42">
        <v>22</v>
      </c>
      <c r="W673" s="42">
        <f>INVENTARIO[[#This Row],[Precio Final]]-INVENTARIO[[#This Row],[Costo total]]</f>
        <v>7</v>
      </c>
      <c r="X673" s="175">
        <f>INVENTARIO[[#This Row],[Ganancia Unitaria]]*INVENTARIO[[#This Row],[Salidas]]</f>
        <v>7</v>
      </c>
      <c r="Y673" s="42"/>
      <c r="Z673" s="20"/>
      <c r="AA673" s="20">
        <f>INVENTARIO[[#This Row],[Costo total]]*INVENTARIO[[#This Row],[Entradas]]</f>
        <v>15</v>
      </c>
      <c r="AB673" s="172">
        <f>INVENTARIO[[#This Row],[Stock Actual]]*INVENTARIO[[#This Row],[Costo total]]</f>
        <v>0</v>
      </c>
    </row>
    <row r="674" spans="1:28" ht="55" customHeight="1" x14ac:dyDescent="0.15">
      <c r="A674" s="43" t="s">
        <v>2015</v>
      </c>
      <c r="B674" s="169"/>
      <c r="C674" s="170" t="s">
        <v>12</v>
      </c>
      <c r="D674" s="78" t="s">
        <v>2819</v>
      </c>
      <c r="E674" s="83" t="s">
        <v>2016</v>
      </c>
      <c r="F674" s="83" t="s">
        <v>692</v>
      </c>
      <c r="G674" s="83" t="s">
        <v>426</v>
      </c>
      <c r="H674" s="171">
        <f>INVENTARIO[[#This Row],[Precio Final]]</f>
        <v>22</v>
      </c>
      <c r="I674" s="192">
        <v>5</v>
      </c>
      <c r="J674" s="83">
        <v>1</v>
      </c>
      <c r="K674" s="112">
        <f>SUMIFS(VENTAS[Cantidad],VENTAS[Código del producto Vendido],INVENTARIO[[#This Row],[Code]])</f>
        <v>1</v>
      </c>
      <c r="L674" s="121">
        <f>INVENTARIO[[#This Row],[Entradas]]-INVENTARIO[[#This Row],[Salidas]]</f>
        <v>0</v>
      </c>
      <c r="M674" s="171">
        <f>INVENTARIO[[#This Row],[Precio Final]]*10%</f>
        <v>2.2000000000000002</v>
      </c>
      <c r="N674" s="43">
        <v>0</v>
      </c>
      <c r="O674" s="43">
        <v>19.38</v>
      </c>
      <c r="P674" s="43">
        <v>12</v>
      </c>
      <c r="Q674" s="112"/>
      <c r="R674" s="43"/>
      <c r="S674" s="176">
        <v>3</v>
      </c>
      <c r="T674" s="168">
        <f>INVENTARIO[[#This Row],[Costo Unitario (USD)]]+INVENTARIO[[#This Row],[Costo Envío (USD)]]</f>
        <v>15</v>
      </c>
      <c r="U674" s="168">
        <f>INVENTARIO[[#This Row],[Costo total]]*1.5</f>
        <v>22.5</v>
      </c>
      <c r="V674" s="43">
        <v>22</v>
      </c>
      <c r="W674" s="43">
        <f>INVENTARIO[[#This Row],[Precio Final]]-INVENTARIO[[#This Row],[Costo total]]</f>
        <v>7</v>
      </c>
      <c r="X674" s="172">
        <f>INVENTARIO[[#This Row],[Ganancia Unitaria]]*INVENTARIO[[#This Row],[Salidas]]</f>
        <v>7</v>
      </c>
      <c r="Y674" s="43"/>
      <c r="Z674" s="43"/>
      <c r="AA674" s="43">
        <f>INVENTARIO[[#This Row],[Costo total]]*INVENTARIO[[#This Row],[Entradas]]</f>
        <v>15</v>
      </c>
      <c r="AB674" s="172">
        <f>INVENTARIO[[#This Row],[Stock Actual]]*INVENTARIO[[#This Row],[Costo total]]</f>
        <v>0</v>
      </c>
    </row>
    <row r="675" spans="1:28" ht="55" customHeight="1" x14ac:dyDescent="0.15">
      <c r="A675" s="42" t="s">
        <v>2017</v>
      </c>
      <c r="B675" s="173"/>
      <c r="C675" s="174" t="s">
        <v>12</v>
      </c>
      <c r="D675" s="78" t="s">
        <v>2819</v>
      </c>
      <c r="E675" s="78" t="s">
        <v>2525</v>
      </c>
      <c r="F675" s="78" t="s">
        <v>692</v>
      </c>
      <c r="G675" s="78" t="s">
        <v>426</v>
      </c>
      <c r="H675" s="171">
        <f>INVENTARIO[[#This Row],[Precio Final]]</f>
        <v>18</v>
      </c>
      <c r="I675" s="193">
        <v>0</v>
      </c>
      <c r="J675" s="78">
        <v>1</v>
      </c>
      <c r="K675" s="112">
        <f>SUMIFS(VENTAS[Cantidad],VENTAS[Código del producto Vendido],INVENTARIO[[#This Row],[Code]])</f>
        <v>0</v>
      </c>
      <c r="L675" s="120">
        <v>0</v>
      </c>
      <c r="M675" s="171">
        <f>INVENTARIO[[#This Row],[Precio Final]]*10%</f>
        <v>1.8</v>
      </c>
      <c r="N675" s="42">
        <v>0</v>
      </c>
      <c r="O675" s="42">
        <v>9.3800000000000008</v>
      </c>
      <c r="P675" s="42">
        <v>8</v>
      </c>
      <c r="Q675" s="110"/>
      <c r="R675" s="42"/>
      <c r="S675" s="177">
        <v>2</v>
      </c>
      <c r="T675" s="42">
        <f>INVENTARIO[[#This Row],[Costo Unitario (USD)]]+INVENTARIO[[#This Row],[Costo Envío (USD)]]</f>
        <v>10</v>
      </c>
      <c r="U675" s="42">
        <f>INVENTARIO[[#This Row],[Costo total]]*1.5</f>
        <v>15</v>
      </c>
      <c r="V675" s="42">
        <v>18</v>
      </c>
      <c r="W675" s="42">
        <f>INVENTARIO[[#This Row],[Precio Final]]-INVENTARIO[[#This Row],[Costo total]]</f>
        <v>8</v>
      </c>
      <c r="X675" s="175">
        <f>INVENTARIO[[#This Row],[Ganancia Unitaria]]*INVENTARIO[[#This Row],[Salidas]]</f>
        <v>0</v>
      </c>
      <c r="Y675" s="42"/>
      <c r="Z675" s="20"/>
      <c r="AA675" s="20">
        <f>INVENTARIO[[#This Row],[Costo total]]*INVENTARIO[[#This Row],[Entradas]]</f>
        <v>10</v>
      </c>
      <c r="AB675" s="172">
        <f>INVENTARIO[[#This Row],[Stock Actual]]*INVENTARIO[[#This Row],[Costo total]]</f>
        <v>0</v>
      </c>
    </row>
    <row r="676" spans="1:28" ht="55" customHeight="1" x14ac:dyDescent="0.15">
      <c r="A676" s="43" t="s">
        <v>2018</v>
      </c>
      <c r="B676" s="169"/>
      <c r="C676" s="170" t="s">
        <v>12</v>
      </c>
      <c r="D676" s="78" t="s">
        <v>2819</v>
      </c>
      <c r="E676" s="83" t="s">
        <v>2021</v>
      </c>
      <c r="F676" s="83" t="s">
        <v>695</v>
      </c>
      <c r="G676" s="83" t="s">
        <v>426</v>
      </c>
      <c r="H676" s="171">
        <f>INVENTARIO[[#This Row],[Precio Final]]</f>
        <v>22</v>
      </c>
      <c r="I676" s="192">
        <v>5</v>
      </c>
      <c r="J676" s="83">
        <v>2</v>
      </c>
      <c r="K676" s="112">
        <f>SUMIFS(VENTAS[Cantidad],VENTAS[Código del producto Vendido],INVENTARIO[[#This Row],[Code]])</f>
        <v>2</v>
      </c>
      <c r="L676" s="121">
        <f>INVENTARIO[[#This Row],[Entradas]]-INVENTARIO[[#This Row],[Salidas]]</f>
        <v>0</v>
      </c>
      <c r="M676" s="171">
        <f>INVENTARIO[[#This Row],[Precio Final]]*10%</f>
        <v>2.2000000000000002</v>
      </c>
      <c r="N676" s="43">
        <v>0</v>
      </c>
      <c r="O676" s="43">
        <v>17.5</v>
      </c>
      <c r="P676" s="43">
        <v>16</v>
      </c>
      <c r="Q676" s="112"/>
      <c r="R676" s="43"/>
      <c r="S676" s="176">
        <v>4</v>
      </c>
      <c r="T676" s="168">
        <f>INVENTARIO[[#This Row],[Costo Unitario (USD)]]+INVENTARIO[[#This Row],[Costo Envío (USD)]]</f>
        <v>20</v>
      </c>
      <c r="U676" s="168">
        <f>INVENTARIO[[#This Row],[Costo total]]*1.5</f>
        <v>30</v>
      </c>
      <c r="V676" s="43">
        <v>22</v>
      </c>
      <c r="W676" s="43">
        <f>INVENTARIO[[#This Row],[Precio Final]]-INVENTARIO[[#This Row],[Costo total]]</f>
        <v>2</v>
      </c>
      <c r="X676" s="172">
        <f>INVENTARIO[[#This Row],[Ganancia Unitaria]]*INVENTARIO[[#This Row],[Salidas]]</f>
        <v>4</v>
      </c>
      <c r="Y676" s="43"/>
      <c r="Z676" s="43"/>
      <c r="AA676" s="43">
        <f>INVENTARIO[[#This Row],[Costo total]]*INVENTARIO[[#This Row],[Entradas]]</f>
        <v>40</v>
      </c>
      <c r="AB676" s="172">
        <f>INVENTARIO[[#This Row],[Stock Actual]]*INVENTARIO[[#This Row],[Costo total]]</f>
        <v>0</v>
      </c>
    </row>
    <row r="677" spans="1:28" ht="55" customHeight="1" x14ac:dyDescent="0.15">
      <c r="A677" s="42" t="s">
        <v>2019</v>
      </c>
      <c r="B677" s="173"/>
      <c r="C677" s="174" t="s">
        <v>12</v>
      </c>
      <c r="D677" s="78" t="s">
        <v>2819</v>
      </c>
      <c r="E677" s="78" t="s">
        <v>2022</v>
      </c>
      <c r="F677" s="78" t="s">
        <v>692</v>
      </c>
      <c r="G677" s="78" t="s">
        <v>426</v>
      </c>
      <c r="H677" s="171">
        <f>INVENTARIO[[#This Row],[Precio Final]]</f>
        <v>45</v>
      </c>
      <c r="I677" s="193">
        <v>0</v>
      </c>
      <c r="J677" s="78">
        <v>0</v>
      </c>
      <c r="K677" s="112">
        <f>SUMIFS(VENTAS[Cantidad],VENTAS[Código del producto Vendido],INVENTARIO[[#This Row],[Code]])</f>
        <v>0</v>
      </c>
      <c r="L677" s="120">
        <f>INVENTARIO[[#This Row],[Entradas]]-INVENTARIO[[#This Row],[Salidas]]</f>
        <v>0</v>
      </c>
      <c r="M677" s="171">
        <f>INVENTARIO[[#This Row],[Precio Final]]*10%</f>
        <v>4.5</v>
      </c>
      <c r="N677" s="42">
        <v>0</v>
      </c>
      <c r="O677" s="42">
        <v>28.13</v>
      </c>
      <c r="P677" s="42">
        <v>25</v>
      </c>
      <c r="Q677" s="110"/>
      <c r="R677" s="42"/>
      <c r="S677" s="177">
        <v>4</v>
      </c>
      <c r="T677" s="42">
        <f>INVENTARIO[[#This Row],[Costo Unitario (USD)]]+INVENTARIO[[#This Row],[Costo Envío (USD)]]</f>
        <v>29</v>
      </c>
      <c r="U677" s="42">
        <f>INVENTARIO[[#This Row],[Costo total]]*1.5</f>
        <v>43.5</v>
      </c>
      <c r="V677" s="42">
        <v>45</v>
      </c>
      <c r="W677" s="42">
        <f>INVENTARIO[[#This Row],[Precio Final]]-INVENTARIO[[#This Row],[Costo total]]</f>
        <v>16</v>
      </c>
      <c r="X677" s="175">
        <f>INVENTARIO[[#This Row],[Ganancia Unitaria]]*INVENTARIO[[#This Row],[Salidas]]</f>
        <v>0</v>
      </c>
      <c r="Y677" s="42"/>
      <c r="Z677" s="20"/>
      <c r="AA677" s="20">
        <f>INVENTARIO[[#This Row],[Costo total]]*INVENTARIO[[#This Row],[Entradas]]</f>
        <v>0</v>
      </c>
      <c r="AB677" s="172">
        <f>INVENTARIO[[#This Row],[Stock Actual]]*INVENTARIO[[#This Row],[Costo total]]</f>
        <v>0</v>
      </c>
    </row>
    <row r="678" spans="1:28" ht="55" customHeight="1" x14ac:dyDescent="0.15">
      <c r="A678" s="43" t="s">
        <v>2020</v>
      </c>
      <c r="B678" s="169"/>
      <c r="C678" s="170" t="s">
        <v>12</v>
      </c>
      <c r="D678" s="78" t="s">
        <v>2819</v>
      </c>
      <c r="E678" s="83" t="s">
        <v>2308</v>
      </c>
      <c r="F678" s="83" t="s">
        <v>695</v>
      </c>
      <c r="G678" s="83" t="s">
        <v>426</v>
      </c>
      <c r="H678" s="171">
        <f>INVENTARIO[[#This Row],[Precio Final]]</f>
        <v>30</v>
      </c>
      <c r="I678" s="192">
        <v>0</v>
      </c>
      <c r="J678" s="83">
        <v>1</v>
      </c>
      <c r="K678" s="112">
        <f>SUMIFS(VENTAS[Cantidad],VENTAS[Código del producto Vendido],INVENTARIO[[#This Row],[Code]])</f>
        <v>0</v>
      </c>
      <c r="L678" s="121">
        <f>INVENTARIO[[#This Row],[Entradas]]-INVENTARIO[[#This Row],[Salidas]]</f>
        <v>1</v>
      </c>
      <c r="M678" s="171">
        <f>INVENTARIO[[#This Row],[Precio Final]]*10%</f>
        <v>3</v>
      </c>
      <c r="N678" s="43">
        <v>0</v>
      </c>
      <c r="O678" s="43">
        <v>0</v>
      </c>
      <c r="P678" s="43">
        <v>19</v>
      </c>
      <c r="Q678" s="112"/>
      <c r="R678" s="43"/>
      <c r="S678" s="176">
        <v>4</v>
      </c>
      <c r="T678" s="168">
        <f>INVENTARIO[[#This Row],[Costo Unitario (USD)]]+INVENTARIO[[#This Row],[Costo Envío (USD)]]</f>
        <v>23</v>
      </c>
      <c r="U678" s="168">
        <f>INVENTARIO[[#This Row],[Costo total]]*1.5</f>
        <v>34.5</v>
      </c>
      <c r="V678" s="43">
        <v>30</v>
      </c>
      <c r="W678" s="43">
        <f>INVENTARIO[[#This Row],[Precio Final]]-INVENTARIO[[#This Row],[Costo total]]</f>
        <v>7</v>
      </c>
      <c r="X678" s="172">
        <f>INVENTARIO[[#This Row],[Ganancia Unitaria]]*INVENTARIO[[#This Row],[Salidas]]</f>
        <v>0</v>
      </c>
      <c r="Y678" s="43"/>
      <c r="Z678" s="43"/>
      <c r="AA678" s="43">
        <f>INVENTARIO[[#This Row],[Costo total]]*INVENTARIO[[#This Row],[Entradas]]</f>
        <v>23</v>
      </c>
      <c r="AB678" s="172">
        <f>INVENTARIO[[#This Row],[Stock Actual]]*INVENTARIO[[#This Row],[Costo total]]</f>
        <v>23</v>
      </c>
    </row>
    <row r="679" spans="1:28" ht="55" customHeight="1" x14ac:dyDescent="0.15">
      <c r="A679" s="42" t="s">
        <v>2024</v>
      </c>
      <c r="B679" s="173"/>
      <c r="C679" s="174" t="s">
        <v>12</v>
      </c>
      <c r="D679" s="78" t="s">
        <v>2819</v>
      </c>
      <c r="E679" s="78" t="s">
        <v>2023</v>
      </c>
      <c r="F679" s="78" t="s">
        <v>1199</v>
      </c>
      <c r="G679" s="78" t="s">
        <v>426</v>
      </c>
      <c r="H679" s="171">
        <f>INVENTARIO[[#This Row],[Precio Final]]</f>
        <v>25</v>
      </c>
      <c r="I679" s="193">
        <v>0</v>
      </c>
      <c r="J679" s="78">
        <v>1</v>
      </c>
      <c r="K679" s="112">
        <f>SUMIFS(VENTAS[Cantidad],VENTAS[Código del producto Vendido],INVENTARIO[[#This Row],[Code]])</f>
        <v>1</v>
      </c>
      <c r="L679" s="120">
        <f>INVENTARIO[[#This Row],[Entradas]]-INVENTARIO[[#This Row],[Salidas]]</f>
        <v>0</v>
      </c>
      <c r="M679" s="171">
        <f>INVENTARIO[[#This Row],[Precio Final]]*10%</f>
        <v>2.5</v>
      </c>
      <c r="N679" s="42">
        <v>0</v>
      </c>
      <c r="O679" s="42">
        <v>12.44</v>
      </c>
      <c r="P679" s="42">
        <v>12.45</v>
      </c>
      <c r="Q679" s="110"/>
      <c r="R679" s="42"/>
      <c r="S679" s="177">
        <v>3</v>
      </c>
      <c r="T679" s="42">
        <f>INVENTARIO[[#This Row],[Costo Unitario (USD)]]+INVENTARIO[[#This Row],[Costo Envío (USD)]]</f>
        <v>15.45</v>
      </c>
      <c r="U679" s="42">
        <f>INVENTARIO[[#This Row],[Costo total]]*1.5</f>
        <v>23.174999999999997</v>
      </c>
      <c r="V679" s="42">
        <v>25</v>
      </c>
      <c r="W679" s="42">
        <f>INVENTARIO[[#This Row],[Precio Final]]-INVENTARIO[[#This Row],[Costo total]]</f>
        <v>9.5500000000000007</v>
      </c>
      <c r="X679" s="175">
        <f>INVENTARIO[[#This Row],[Ganancia Unitaria]]*INVENTARIO[[#This Row],[Salidas]]</f>
        <v>9.5500000000000007</v>
      </c>
      <c r="Y679" s="42"/>
      <c r="Z679" s="20"/>
      <c r="AA679" s="20">
        <f>INVENTARIO[[#This Row],[Costo total]]*INVENTARIO[[#This Row],[Entradas]]</f>
        <v>15.45</v>
      </c>
      <c r="AB679" s="172">
        <f>INVENTARIO[[#This Row],[Stock Actual]]*INVENTARIO[[#This Row],[Costo total]]</f>
        <v>0</v>
      </c>
    </row>
    <row r="680" spans="1:28" ht="55" customHeight="1" x14ac:dyDescent="0.15">
      <c r="A680" s="43" t="s">
        <v>2025</v>
      </c>
      <c r="B680" s="169"/>
      <c r="C680" s="170" t="s">
        <v>12</v>
      </c>
      <c r="D680" s="78" t="s">
        <v>2820</v>
      </c>
      <c r="E680" s="83" t="s">
        <v>2824</v>
      </c>
      <c r="F680" s="83" t="s">
        <v>698</v>
      </c>
      <c r="G680" s="83" t="s">
        <v>426</v>
      </c>
      <c r="H680" s="171">
        <f>INVENTARIO[[#This Row],[Precio Final]]</f>
        <v>25</v>
      </c>
      <c r="I680" s="192">
        <v>0</v>
      </c>
      <c r="J680" s="83">
        <v>1</v>
      </c>
      <c r="K680" s="112">
        <f>SUMIFS(VENTAS[Cantidad],VENTAS[Código del producto Vendido],INVENTARIO[[#This Row],[Code]])</f>
        <v>0</v>
      </c>
      <c r="L680" s="121">
        <f>INVENTARIO[[#This Row],[Entradas]]-INVENTARIO[[#This Row],[Salidas]]</f>
        <v>1</v>
      </c>
      <c r="M680" s="171">
        <f>INVENTARIO[[#This Row],[Precio Final]]*10%</f>
        <v>2.5</v>
      </c>
      <c r="N680" s="43">
        <v>0</v>
      </c>
      <c r="O680" s="43">
        <v>12.44</v>
      </c>
      <c r="P680" s="43">
        <v>12.45</v>
      </c>
      <c r="Q680" s="112"/>
      <c r="R680" s="43"/>
      <c r="S680" s="176">
        <v>3</v>
      </c>
      <c r="T680" s="168">
        <f>INVENTARIO[[#This Row],[Costo Unitario (USD)]]+INVENTARIO[[#This Row],[Costo Envío (USD)]]</f>
        <v>15.45</v>
      </c>
      <c r="U680" s="168">
        <f>INVENTARIO[[#This Row],[Costo total]]*1.5</f>
        <v>23.174999999999997</v>
      </c>
      <c r="V680" s="43">
        <v>25</v>
      </c>
      <c r="W680" s="43">
        <f>INVENTARIO[[#This Row],[Precio Final]]-INVENTARIO[[#This Row],[Costo total]]</f>
        <v>9.5500000000000007</v>
      </c>
      <c r="X680" s="172">
        <f>INVENTARIO[[#This Row],[Ganancia Unitaria]]*INVENTARIO[[#This Row],[Salidas]]</f>
        <v>0</v>
      </c>
      <c r="Y680" s="43"/>
      <c r="Z680" s="43"/>
      <c r="AA680" s="43">
        <f>INVENTARIO[[#This Row],[Costo total]]*INVENTARIO[[#This Row],[Entradas]]</f>
        <v>15.45</v>
      </c>
      <c r="AB680" s="172">
        <f>INVENTARIO[[#This Row],[Stock Actual]]*INVENTARIO[[#This Row],[Costo total]]</f>
        <v>15.45</v>
      </c>
    </row>
    <row r="681" spans="1:28" ht="55" customHeight="1" x14ac:dyDescent="0.15">
      <c r="A681" s="42" t="s">
        <v>2026</v>
      </c>
      <c r="B681" s="173"/>
      <c r="C681" s="174" t="s">
        <v>12</v>
      </c>
      <c r="D681" s="78" t="s">
        <v>2819</v>
      </c>
      <c r="E681" s="78" t="s">
        <v>2526</v>
      </c>
      <c r="F681" s="78" t="s">
        <v>697</v>
      </c>
      <c r="G681" s="78" t="s">
        <v>426</v>
      </c>
      <c r="H681" s="171">
        <f>INVENTARIO[[#This Row],[Precio Final]]</f>
        <v>25</v>
      </c>
      <c r="I681" s="193">
        <v>0</v>
      </c>
      <c r="J681" s="78">
        <v>1</v>
      </c>
      <c r="K681" s="112">
        <f>SUMIFS(VENTAS[Cantidad],VENTAS[Código del producto Vendido],INVENTARIO[[#This Row],[Code]])</f>
        <v>0</v>
      </c>
      <c r="L681" s="120">
        <f>INVENTARIO[[#This Row],[Entradas]]-INVENTARIO[[#This Row],[Salidas]]</f>
        <v>1</v>
      </c>
      <c r="M681" s="171">
        <f>INVENTARIO[[#This Row],[Precio Final]]*10%</f>
        <v>2.5</v>
      </c>
      <c r="N681" s="42">
        <v>0</v>
      </c>
      <c r="O681" s="42">
        <v>12.44</v>
      </c>
      <c r="P681" s="42">
        <v>12.45</v>
      </c>
      <c r="Q681" s="110"/>
      <c r="R681" s="42"/>
      <c r="S681" s="177">
        <v>3</v>
      </c>
      <c r="T681" s="42">
        <f>INVENTARIO[[#This Row],[Costo Unitario (USD)]]+INVENTARIO[[#This Row],[Costo Envío (USD)]]</f>
        <v>15.45</v>
      </c>
      <c r="U681" s="42">
        <f>INVENTARIO[[#This Row],[Costo total]]*1.5</f>
        <v>23.174999999999997</v>
      </c>
      <c r="V681" s="42">
        <v>25</v>
      </c>
      <c r="W681" s="42">
        <f>INVENTARIO[[#This Row],[Precio Final]]-INVENTARIO[[#This Row],[Costo total]]</f>
        <v>9.5500000000000007</v>
      </c>
      <c r="X681" s="175">
        <f>INVENTARIO[[#This Row],[Ganancia Unitaria]]*INVENTARIO[[#This Row],[Salidas]]</f>
        <v>0</v>
      </c>
      <c r="Y681" s="42"/>
      <c r="Z681" s="20"/>
      <c r="AA681" s="20">
        <f>INVENTARIO[[#This Row],[Costo total]]*INVENTARIO[[#This Row],[Entradas]]</f>
        <v>15.45</v>
      </c>
      <c r="AB681" s="172">
        <f>INVENTARIO[[#This Row],[Stock Actual]]*INVENTARIO[[#This Row],[Costo total]]</f>
        <v>15.45</v>
      </c>
    </row>
    <row r="682" spans="1:28" ht="55" customHeight="1" x14ac:dyDescent="0.15">
      <c r="A682" s="43" t="s">
        <v>2027</v>
      </c>
      <c r="B682" s="169"/>
      <c r="C682" s="170" t="s">
        <v>12</v>
      </c>
      <c r="D682" s="83" t="s">
        <v>50</v>
      </c>
      <c r="E682" s="83" t="s">
        <v>2527</v>
      </c>
      <c r="F682" s="83" t="s">
        <v>697</v>
      </c>
      <c r="G682" s="83" t="s">
        <v>164</v>
      </c>
      <c r="H682" s="171">
        <f>INVENTARIO[[#This Row],[Precio Final]]</f>
        <v>25</v>
      </c>
      <c r="I682" s="192">
        <v>1.89</v>
      </c>
      <c r="J682" s="83">
        <v>23.57</v>
      </c>
      <c r="K682" s="112">
        <f>SUMIFS(VENTAS[Cantidad],VENTAS[Código del producto Vendido],INVENTARIO[[#This Row],[Code]])</f>
        <v>0</v>
      </c>
      <c r="L682" s="121">
        <f>INVENTARIO[[#This Row],[Entradas]]-INVENTARIO[[#This Row],[Salidas]]</f>
        <v>23.57</v>
      </c>
      <c r="M682" s="171">
        <f>INVENTARIO[[#This Row],[Precio Final]]*10%</f>
        <v>2.5</v>
      </c>
      <c r="N682" s="43">
        <v>0</v>
      </c>
      <c r="O682" s="43">
        <v>31.43</v>
      </c>
      <c r="P682" s="43">
        <v>13.83</v>
      </c>
      <c r="Q682" s="112"/>
      <c r="R682" s="43"/>
      <c r="S682" s="176">
        <v>5</v>
      </c>
      <c r="T682" s="168">
        <f>INVENTARIO[[#This Row],[Costo Unitario (USD)]]+INVENTARIO[[#This Row],[Costo Envío (USD)]]</f>
        <v>18.829999999999998</v>
      </c>
      <c r="U682" s="168">
        <f>INVENTARIO[[#This Row],[Costo total]]*1.5</f>
        <v>28.244999999999997</v>
      </c>
      <c r="V682" s="43">
        <v>25</v>
      </c>
      <c r="W682" s="43">
        <f>INVENTARIO[[#This Row],[Precio Final]]-INVENTARIO[[#This Row],[Costo total]]</f>
        <v>6.1700000000000017</v>
      </c>
      <c r="X682" s="172">
        <f>INVENTARIO[[#This Row],[Ganancia Unitaria]]*INVENTARIO[[#This Row],[Salidas]]</f>
        <v>0</v>
      </c>
      <c r="Y682" s="43"/>
      <c r="Z682" s="43"/>
      <c r="AA682" s="43">
        <f>INVENTARIO[[#This Row],[Costo total]]*INVENTARIO[[#This Row],[Entradas]]</f>
        <v>443.82309999999995</v>
      </c>
      <c r="AB682" s="172">
        <f>INVENTARIO[[#This Row],[Stock Actual]]*INVENTARIO[[#This Row],[Costo total]]</f>
        <v>443.82309999999995</v>
      </c>
    </row>
    <row r="683" spans="1:28" ht="55" customHeight="1" x14ac:dyDescent="0.15">
      <c r="A683" s="42" t="s">
        <v>2028</v>
      </c>
      <c r="B683" s="173"/>
      <c r="C683" s="174" t="s">
        <v>12</v>
      </c>
      <c r="D683" s="78" t="s">
        <v>50</v>
      </c>
      <c r="E683" s="78" t="s">
        <v>2527</v>
      </c>
      <c r="F683" s="78" t="s">
        <v>695</v>
      </c>
      <c r="G683" s="78" t="s">
        <v>164</v>
      </c>
      <c r="H683" s="171">
        <f>INVENTARIO[[#This Row],[Precio Final]]</f>
        <v>25</v>
      </c>
      <c r="I683" s="193">
        <v>1.89</v>
      </c>
      <c r="J683" s="78">
        <v>23.57</v>
      </c>
      <c r="K683" s="112">
        <f>SUMIFS(VENTAS[Cantidad],VENTAS[Código del producto Vendido],INVENTARIO[[#This Row],[Code]])</f>
        <v>0</v>
      </c>
      <c r="L683" s="120">
        <f>INVENTARIO[[#This Row],[Entradas]]-INVENTARIO[[#This Row],[Salidas]]</f>
        <v>23.57</v>
      </c>
      <c r="M683" s="171">
        <f>INVENTARIO[[#This Row],[Precio Final]]*10%</f>
        <v>2.5</v>
      </c>
      <c r="N683" s="42">
        <v>0</v>
      </c>
      <c r="O683" s="42">
        <v>31.43</v>
      </c>
      <c r="P683" s="42">
        <v>13.83</v>
      </c>
      <c r="Q683" s="110"/>
      <c r="R683" s="42"/>
      <c r="S683" s="177">
        <v>5</v>
      </c>
      <c r="T683" s="42">
        <f>INVENTARIO[[#This Row],[Costo Unitario (USD)]]+INVENTARIO[[#This Row],[Costo Envío (USD)]]</f>
        <v>18.829999999999998</v>
      </c>
      <c r="U683" s="42">
        <f>INVENTARIO[[#This Row],[Costo total]]*1.5</f>
        <v>28.244999999999997</v>
      </c>
      <c r="V683" s="42">
        <v>25</v>
      </c>
      <c r="W683" s="42">
        <f>INVENTARIO[[#This Row],[Precio Final]]-INVENTARIO[[#This Row],[Costo total]]</f>
        <v>6.1700000000000017</v>
      </c>
      <c r="X683" s="175">
        <f>INVENTARIO[[#This Row],[Ganancia Unitaria]]*INVENTARIO[[#This Row],[Salidas]]</f>
        <v>0</v>
      </c>
      <c r="Y683" s="42"/>
      <c r="Z683" s="20"/>
      <c r="AA683" s="20">
        <f>INVENTARIO[[#This Row],[Costo total]]*INVENTARIO[[#This Row],[Entradas]]</f>
        <v>443.82309999999995</v>
      </c>
      <c r="AB683" s="172">
        <f>INVENTARIO[[#This Row],[Stock Actual]]*INVENTARIO[[#This Row],[Costo total]]</f>
        <v>443.82309999999995</v>
      </c>
    </row>
    <row r="684" spans="1:28" ht="55" customHeight="1" x14ac:dyDescent="0.15">
      <c r="A684" s="43" t="s">
        <v>2029</v>
      </c>
      <c r="B684" s="169"/>
      <c r="C684" s="170" t="s">
        <v>12</v>
      </c>
      <c r="D684" s="83" t="s">
        <v>2327</v>
      </c>
      <c r="E684" s="83" t="s">
        <v>2528</v>
      </c>
      <c r="F684" s="83" t="s">
        <v>695</v>
      </c>
      <c r="G684" s="83" t="s">
        <v>164</v>
      </c>
      <c r="H684" s="171">
        <f>INVENTARIO[[#This Row],[Precio Final]]</f>
        <v>20</v>
      </c>
      <c r="I684" s="192">
        <v>1.89</v>
      </c>
      <c r="J684" s="83">
        <v>2</v>
      </c>
      <c r="K684" s="112">
        <f>SUMIFS(VENTAS[Cantidad],VENTAS[Código del producto Vendido],INVENTARIO[[#This Row],[Code]])</f>
        <v>0</v>
      </c>
      <c r="L684" s="121">
        <f>INVENTARIO[[#This Row],[Entradas]]-INVENTARIO[[#This Row],[Salidas]]</f>
        <v>2</v>
      </c>
      <c r="M684" s="171">
        <f>INVENTARIO[[#This Row],[Precio Final]]*10%</f>
        <v>2</v>
      </c>
      <c r="N684" s="43">
        <v>0</v>
      </c>
      <c r="O684" s="43">
        <v>12.64</v>
      </c>
      <c r="P684" s="43">
        <v>10.74</v>
      </c>
      <c r="Q684" s="112"/>
      <c r="R684" s="43"/>
      <c r="S684" s="176">
        <v>2</v>
      </c>
      <c r="T684" s="168">
        <f>INVENTARIO[[#This Row],[Costo Unitario (USD)]]+INVENTARIO[[#This Row],[Costo Envío (USD)]]</f>
        <v>12.74</v>
      </c>
      <c r="U684" s="168">
        <f>INVENTARIO[[#This Row],[Costo total]]*1.5</f>
        <v>19.11</v>
      </c>
      <c r="V684" s="43">
        <v>20</v>
      </c>
      <c r="W684" s="43">
        <f>INVENTARIO[[#This Row],[Precio Final]]-INVENTARIO[[#This Row],[Costo total]]</f>
        <v>7.26</v>
      </c>
      <c r="X684" s="172">
        <f>INVENTARIO[[#This Row],[Ganancia Unitaria]]*INVENTARIO[[#This Row],[Salidas]]</f>
        <v>0</v>
      </c>
      <c r="Y684" s="43"/>
      <c r="Z684" s="43"/>
      <c r="AA684" s="43">
        <f>INVENTARIO[[#This Row],[Costo total]]*INVENTARIO[[#This Row],[Entradas]]</f>
        <v>25.48</v>
      </c>
      <c r="AB684" s="172">
        <f>INVENTARIO[[#This Row],[Stock Actual]]*INVENTARIO[[#This Row],[Costo total]]</f>
        <v>25.48</v>
      </c>
    </row>
    <row r="685" spans="1:28" ht="55" customHeight="1" x14ac:dyDescent="0.15">
      <c r="A685" s="42" t="s">
        <v>2030</v>
      </c>
      <c r="B685" s="173"/>
      <c r="C685" s="174" t="s">
        <v>12</v>
      </c>
      <c r="D685" s="78" t="s">
        <v>2660</v>
      </c>
      <c r="E685" s="78" t="s">
        <v>2528</v>
      </c>
      <c r="F685" s="78" t="s">
        <v>697</v>
      </c>
      <c r="G685" s="78" t="s">
        <v>164</v>
      </c>
      <c r="H685" s="171">
        <f>INVENTARIO[[#This Row],[Precio Final]]</f>
        <v>20</v>
      </c>
      <c r="I685" s="193">
        <v>1.89</v>
      </c>
      <c r="J685" s="78">
        <v>1</v>
      </c>
      <c r="K685" s="112">
        <f>SUMIFS(VENTAS[Cantidad],VENTAS[Código del producto Vendido],INVENTARIO[[#This Row],[Code]])</f>
        <v>0</v>
      </c>
      <c r="L685" s="120">
        <f>INVENTARIO[[#This Row],[Entradas]]-INVENTARIO[[#This Row],[Salidas]]</f>
        <v>1</v>
      </c>
      <c r="M685" s="171">
        <f>INVENTARIO[[#This Row],[Precio Final]]*10%</f>
        <v>2</v>
      </c>
      <c r="N685" s="42">
        <v>0</v>
      </c>
      <c r="O685" s="42">
        <v>25.28</v>
      </c>
      <c r="P685" s="42">
        <v>10.74</v>
      </c>
      <c r="Q685" s="110"/>
      <c r="R685" s="42"/>
      <c r="S685" s="177">
        <v>2</v>
      </c>
      <c r="T685" s="42">
        <f>INVENTARIO[[#This Row],[Costo Unitario (USD)]]+INVENTARIO[[#This Row],[Costo Envío (USD)]]</f>
        <v>12.74</v>
      </c>
      <c r="U685" s="42">
        <f>INVENTARIO[[#This Row],[Costo total]]*1.5</f>
        <v>19.11</v>
      </c>
      <c r="V685" s="42">
        <v>20</v>
      </c>
      <c r="W685" s="42">
        <f>INVENTARIO[[#This Row],[Precio Final]]-INVENTARIO[[#This Row],[Costo total]]</f>
        <v>7.26</v>
      </c>
      <c r="X685" s="175">
        <f>INVENTARIO[[#This Row],[Ganancia Unitaria]]*INVENTARIO[[#This Row],[Salidas]]</f>
        <v>0</v>
      </c>
      <c r="Y685" s="42"/>
      <c r="Z685" s="20"/>
      <c r="AA685" s="20">
        <f>INVENTARIO[[#This Row],[Costo total]]*INVENTARIO[[#This Row],[Entradas]]</f>
        <v>12.74</v>
      </c>
      <c r="AB685" s="172">
        <f>INVENTARIO[[#This Row],[Stock Actual]]*INVENTARIO[[#This Row],[Costo total]]</f>
        <v>12.74</v>
      </c>
    </row>
    <row r="686" spans="1:28" ht="55" customHeight="1" x14ac:dyDescent="0.15">
      <c r="A686" s="43" t="s">
        <v>2031</v>
      </c>
      <c r="B686" s="169"/>
      <c r="C686" s="170" t="s">
        <v>12</v>
      </c>
      <c r="D686" s="83" t="s">
        <v>192</v>
      </c>
      <c r="E686" s="83" t="s">
        <v>2336</v>
      </c>
      <c r="F686" s="83" t="s">
        <v>2324</v>
      </c>
      <c r="G686" s="83" t="s">
        <v>164</v>
      </c>
      <c r="H686" s="171">
        <f>INVENTARIO[[#This Row],[Precio Final]]</f>
        <v>8</v>
      </c>
      <c r="I686" s="192">
        <v>1.89</v>
      </c>
      <c r="J686" s="83">
        <v>3</v>
      </c>
      <c r="K686" s="112">
        <f>SUMIFS(VENTAS[Cantidad],VENTAS[Código del producto Vendido],INVENTARIO[[#This Row],[Code]])</f>
        <v>0</v>
      </c>
      <c r="L686" s="121">
        <f>INVENTARIO[[#This Row],[Entradas]]-INVENTARIO[[#This Row],[Salidas]]</f>
        <v>3</v>
      </c>
      <c r="M686" s="171">
        <f>INVENTARIO[[#This Row],[Precio Final]]*10%</f>
        <v>0.8</v>
      </c>
      <c r="N686" s="43">
        <v>0</v>
      </c>
      <c r="O686" s="43">
        <v>4.7699999999999996</v>
      </c>
      <c r="P686" s="43">
        <v>2.82</v>
      </c>
      <c r="Q686" s="112"/>
      <c r="R686" s="43"/>
      <c r="S686" s="176">
        <v>2</v>
      </c>
      <c r="T686" s="168">
        <f>INVENTARIO[[#This Row],[Costo Unitario (USD)]]+INVENTARIO[[#This Row],[Costo Envío (USD)]]</f>
        <v>4.82</v>
      </c>
      <c r="U686" s="168">
        <f>INVENTARIO[[#This Row],[Costo total]]*1.5</f>
        <v>7.23</v>
      </c>
      <c r="V686" s="43">
        <v>8</v>
      </c>
      <c r="W686" s="43">
        <f>INVENTARIO[[#This Row],[Precio Final]]-INVENTARIO[[#This Row],[Costo total]]</f>
        <v>3.1799999999999997</v>
      </c>
      <c r="X686" s="172">
        <f>INVENTARIO[[#This Row],[Ganancia Unitaria]]*INVENTARIO[[#This Row],[Salidas]]</f>
        <v>0</v>
      </c>
      <c r="Y686" s="43"/>
      <c r="Z686" s="43"/>
      <c r="AA686" s="43">
        <f>INVENTARIO[[#This Row],[Costo total]]*INVENTARIO[[#This Row],[Entradas]]</f>
        <v>14.46</v>
      </c>
      <c r="AB686" s="172">
        <f>INVENTARIO[[#This Row],[Stock Actual]]*INVENTARIO[[#This Row],[Costo total]]</f>
        <v>14.46</v>
      </c>
    </row>
    <row r="687" spans="1:28" ht="55" customHeight="1" x14ac:dyDescent="0.15">
      <c r="A687" s="42" t="s">
        <v>2032</v>
      </c>
      <c r="B687" s="173"/>
      <c r="C687" s="174" t="s">
        <v>12</v>
      </c>
      <c r="D687" s="78" t="s">
        <v>192</v>
      </c>
      <c r="E687" s="78" t="s">
        <v>2070</v>
      </c>
      <c r="F687" s="78" t="s">
        <v>2324</v>
      </c>
      <c r="G687" s="78" t="s">
        <v>164</v>
      </c>
      <c r="H687" s="171">
        <f>INVENTARIO[[#This Row],[Precio Final]]</f>
        <v>7</v>
      </c>
      <c r="I687" s="193">
        <v>1.89</v>
      </c>
      <c r="J687" s="78">
        <v>3</v>
      </c>
      <c r="K687" s="112">
        <f>SUMIFS(VENTAS[Cantidad],VENTAS[Código del producto Vendido],INVENTARIO[[#This Row],[Code]])</f>
        <v>0</v>
      </c>
      <c r="L687" s="120">
        <f>INVENTARIO[[#This Row],[Entradas]]-INVENTARIO[[#This Row],[Salidas]]</f>
        <v>3</v>
      </c>
      <c r="M687" s="171">
        <f>INVENTARIO[[#This Row],[Precio Final]]*10%</f>
        <v>0.70000000000000007</v>
      </c>
      <c r="N687" s="42">
        <v>0</v>
      </c>
      <c r="O687" s="42">
        <v>14.13</v>
      </c>
      <c r="P687" s="42">
        <v>2.97</v>
      </c>
      <c r="Q687" s="110"/>
      <c r="R687" s="42"/>
      <c r="S687" s="177">
        <v>2</v>
      </c>
      <c r="T687" s="42">
        <f>INVENTARIO[[#This Row],[Costo Unitario (USD)]]+INVENTARIO[[#This Row],[Costo Envío (USD)]]</f>
        <v>4.9700000000000006</v>
      </c>
      <c r="U687" s="42">
        <f>INVENTARIO[[#This Row],[Costo total]]*1.5</f>
        <v>7.455000000000001</v>
      </c>
      <c r="V687" s="42">
        <v>7</v>
      </c>
      <c r="W687" s="42">
        <f>INVENTARIO[[#This Row],[Precio Final]]-INVENTARIO[[#This Row],[Costo total]]</f>
        <v>2.0299999999999994</v>
      </c>
      <c r="X687" s="175">
        <f>INVENTARIO[[#This Row],[Ganancia Unitaria]]*INVENTARIO[[#This Row],[Salidas]]</f>
        <v>0</v>
      </c>
      <c r="Y687" s="42"/>
      <c r="Z687" s="20"/>
      <c r="AA687" s="20">
        <f>INVENTARIO[[#This Row],[Costo total]]*INVENTARIO[[#This Row],[Entradas]]</f>
        <v>14.910000000000002</v>
      </c>
      <c r="AB687" s="172">
        <f>INVENTARIO[[#This Row],[Stock Actual]]*INVENTARIO[[#This Row],[Costo total]]</f>
        <v>14.910000000000002</v>
      </c>
    </row>
    <row r="688" spans="1:28" ht="55" customHeight="1" x14ac:dyDescent="0.15">
      <c r="A688" s="42" t="s">
        <v>2034</v>
      </c>
      <c r="B688" s="173"/>
      <c r="C688" s="174" t="s">
        <v>12</v>
      </c>
      <c r="D688" s="78" t="s">
        <v>2819</v>
      </c>
      <c r="E688" s="78" t="s">
        <v>2071</v>
      </c>
      <c r="F688" s="78" t="s">
        <v>695</v>
      </c>
      <c r="G688" s="78" t="s">
        <v>164</v>
      </c>
      <c r="H688" s="171">
        <f>INVENTARIO[[#This Row],[Precio Final]]</f>
        <v>25</v>
      </c>
      <c r="I688" s="193">
        <v>3</v>
      </c>
      <c r="J688" s="78">
        <v>1</v>
      </c>
      <c r="K688" s="112">
        <f>SUMIFS(VENTAS[Cantidad],VENTAS[Código del producto Vendido],INVENTARIO[[#This Row],[Code]])</f>
        <v>0</v>
      </c>
      <c r="L688" s="120">
        <f>INVENTARIO[[#This Row],[Entradas]]-INVENTARIO[[#This Row],[Salidas]]</f>
        <v>1</v>
      </c>
      <c r="M688" s="171">
        <f>INVENTARIO[[#This Row],[Precio Final]]*10%</f>
        <v>2.5</v>
      </c>
      <c r="N688" s="42">
        <v>0</v>
      </c>
      <c r="O688" s="42">
        <v>15.5</v>
      </c>
      <c r="P688" s="42">
        <v>9</v>
      </c>
      <c r="Q688" s="110"/>
      <c r="R688" s="42"/>
      <c r="S688" s="177">
        <v>2</v>
      </c>
      <c r="T688" s="42">
        <f>INVENTARIO[[#This Row],[Costo Unitario (USD)]]+INVENTARIO[[#This Row],[Costo Envío (USD)]]</f>
        <v>11</v>
      </c>
      <c r="U688" s="42">
        <f>INVENTARIO[[#This Row],[Costo total]]*1.5</f>
        <v>16.5</v>
      </c>
      <c r="V688" s="42">
        <v>25</v>
      </c>
      <c r="W688" s="42">
        <f>INVENTARIO[[#This Row],[Precio Final]]-INVENTARIO[[#This Row],[Costo total]]</f>
        <v>14</v>
      </c>
      <c r="X688" s="175">
        <f>INVENTARIO[[#This Row],[Ganancia Unitaria]]*INVENTARIO[[#This Row],[Salidas]]</f>
        <v>0</v>
      </c>
      <c r="Y688" s="42"/>
      <c r="Z688" s="20"/>
      <c r="AA688" s="20">
        <f>INVENTARIO[[#This Row],[Costo total]]*INVENTARIO[[#This Row],[Entradas]]</f>
        <v>11</v>
      </c>
      <c r="AB688" s="172">
        <f>INVENTARIO[[#This Row],[Stock Actual]]*INVENTARIO[[#This Row],[Costo total]]</f>
        <v>11</v>
      </c>
    </row>
    <row r="689" spans="1:28" ht="55" customHeight="1" x14ac:dyDescent="0.15">
      <c r="A689" s="43" t="s">
        <v>2035</v>
      </c>
      <c r="B689" s="169"/>
      <c r="C689" s="170" t="s">
        <v>12</v>
      </c>
      <c r="D689" s="83" t="s">
        <v>253</v>
      </c>
      <c r="E689" s="83" t="s">
        <v>2364</v>
      </c>
      <c r="F689" s="83" t="s">
        <v>2363</v>
      </c>
      <c r="G689" s="83" t="s">
        <v>426</v>
      </c>
      <c r="H689" s="171">
        <f>INVENTARIO[[#This Row],[Precio Final]]</f>
        <v>12</v>
      </c>
      <c r="I689" s="192">
        <v>0</v>
      </c>
      <c r="J689" s="83">
        <v>1</v>
      </c>
      <c r="K689" s="112">
        <f>SUMIFS(VENTAS[Cantidad],VENTAS[Código del producto Vendido],INVENTARIO[[#This Row],[Code]])</f>
        <v>0</v>
      </c>
      <c r="L689" s="121">
        <f>INVENTARIO[[#This Row],[Entradas]]-INVENTARIO[[#This Row],[Salidas]]</f>
        <v>1</v>
      </c>
      <c r="M689" s="171">
        <f>INVENTARIO[[#This Row],[Precio Final]]*10%</f>
        <v>1.2000000000000002</v>
      </c>
      <c r="N689" s="43">
        <v>0</v>
      </c>
      <c r="O689" s="43">
        <v>0</v>
      </c>
      <c r="P689" s="43">
        <v>5</v>
      </c>
      <c r="Q689" s="112"/>
      <c r="R689" s="43"/>
      <c r="S689" s="176">
        <v>2</v>
      </c>
      <c r="T689" s="168">
        <f>INVENTARIO[[#This Row],[Costo Unitario (USD)]]+INVENTARIO[[#This Row],[Costo Envío (USD)]]</f>
        <v>7</v>
      </c>
      <c r="U689" s="168">
        <f>INVENTARIO[[#This Row],[Costo total]]*1.5</f>
        <v>10.5</v>
      </c>
      <c r="V689" s="43">
        <v>12</v>
      </c>
      <c r="W689" s="43">
        <f>INVENTARIO[[#This Row],[Precio Final]]-INVENTARIO[[#This Row],[Costo total]]</f>
        <v>5</v>
      </c>
      <c r="X689" s="172">
        <f>INVENTARIO[[#This Row],[Ganancia Unitaria]]*INVENTARIO[[#This Row],[Salidas]]</f>
        <v>0</v>
      </c>
      <c r="Y689" s="43"/>
      <c r="Z689" s="43"/>
      <c r="AA689" s="43">
        <f>INVENTARIO[[#This Row],[Costo total]]*INVENTARIO[[#This Row],[Entradas]]</f>
        <v>7</v>
      </c>
      <c r="AB689" s="172">
        <f>INVENTARIO[[#This Row],[Stock Actual]]*INVENTARIO[[#This Row],[Costo total]]</f>
        <v>7</v>
      </c>
    </row>
    <row r="690" spans="1:28" ht="55" customHeight="1" x14ac:dyDescent="0.15">
      <c r="A690" s="42" t="s">
        <v>2306</v>
      </c>
      <c r="B690" s="173"/>
      <c r="C690" s="174" t="s">
        <v>12</v>
      </c>
      <c r="D690" s="78" t="s">
        <v>53</v>
      </c>
      <c r="E690" s="78" t="s">
        <v>2207</v>
      </c>
      <c r="F690" s="78" t="s">
        <v>695</v>
      </c>
      <c r="G690" s="78" t="s">
        <v>1942</v>
      </c>
      <c r="H690" s="171">
        <f>INVENTARIO[[#This Row],[Precio Final]]</f>
        <v>25</v>
      </c>
      <c r="I690" s="193"/>
      <c r="J690" s="78">
        <v>3</v>
      </c>
      <c r="K690" s="112">
        <f>SUMIFS(VENTAS[Cantidad],VENTAS[Código del producto Vendido],INVENTARIO[[#This Row],[Code]])</f>
        <v>0</v>
      </c>
      <c r="L690" s="121">
        <f>INVENTARIO[[#This Row],[Entradas]]-INVENTARIO[[#This Row],[Salidas]]</f>
        <v>3</v>
      </c>
      <c r="M690" s="171">
        <f>INVENTARIO[[#This Row],[Precio Final]]*10%</f>
        <v>2.5</v>
      </c>
      <c r="N690" s="42"/>
      <c r="O690" s="42"/>
      <c r="P690" s="42">
        <v>10</v>
      </c>
      <c r="Q690" s="110"/>
      <c r="R690" s="42"/>
      <c r="S690" s="177">
        <v>5</v>
      </c>
      <c r="T690" s="42">
        <f>INVENTARIO[[#This Row],[Costo Unitario (USD)]]+INVENTARIO[[#This Row],[Costo Envío (USD)]]</f>
        <v>15</v>
      </c>
      <c r="U690" s="42">
        <f>INVENTARIO[[#This Row],[Costo total]]*1.5</f>
        <v>22.5</v>
      </c>
      <c r="V690" s="42">
        <v>25</v>
      </c>
      <c r="W690" s="42">
        <f>INVENTARIO[[#This Row],[Precio Final]]-INVENTARIO[[#This Row],[Costo total]]</f>
        <v>10</v>
      </c>
      <c r="X690" s="175">
        <f>INVENTARIO[[#This Row],[Ganancia Unitaria]]*INVENTARIO[[#This Row],[Salidas]]</f>
        <v>0</v>
      </c>
      <c r="Y690" s="42"/>
      <c r="Z690" s="20"/>
      <c r="AA690" s="20">
        <f>INVENTARIO[[#This Row],[Costo total]]*INVENTARIO[[#This Row],[Entradas]]</f>
        <v>45</v>
      </c>
      <c r="AB690" s="172">
        <f>INVENTARIO[[#This Row],[Stock Actual]]*INVENTARIO[[#This Row],[Costo total]]</f>
        <v>45</v>
      </c>
    </row>
    <row r="691" spans="1:28" ht="55" customHeight="1" x14ac:dyDescent="0.15">
      <c r="A691" s="43" t="s">
        <v>2036</v>
      </c>
      <c r="B691" s="169"/>
      <c r="C691" s="170" t="s">
        <v>12</v>
      </c>
      <c r="D691" s="83" t="s">
        <v>253</v>
      </c>
      <c r="E691" s="83" t="s">
        <v>2529</v>
      </c>
      <c r="F691" s="83" t="s">
        <v>2324</v>
      </c>
      <c r="G691" s="83" t="s">
        <v>426</v>
      </c>
      <c r="H691" s="171">
        <f>INVENTARIO[[#This Row],[Precio Final]]</f>
        <v>12</v>
      </c>
      <c r="I691" s="192">
        <v>0</v>
      </c>
      <c r="J691" s="83">
        <v>1</v>
      </c>
      <c r="K691" s="112">
        <f>SUMIFS(VENTAS[Cantidad],VENTAS[Código del producto Vendido],INVENTARIO[[#This Row],[Code]])</f>
        <v>0</v>
      </c>
      <c r="L691" s="121">
        <f>INVENTARIO[[#This Row],[Entradas]]-INVENTARIO[[#This Row],[Salidas]]</f>
        <v>1</v>
      </c>
      <c r="M691" s="171">
        <f>INVENTARIO[[#This Row],[Precio Final]]*10%</f>
        <v>1.2000000000000002</v>
      </c>
      <c r="N691" s="43">
        <v>0</v>
      </c>
      <c r="O691" s="43">
        <v>0</v>
      </c>
      <c r="P691" s="43">
        <v>5</v>
      </c>
      <c r="Q691" s="112"/>
      <c r="R691" s="43"/>
      <c r="S691" s="176">
        <v>2</v>
      </c>
      <c r="T691" s="168">
        <f>INVENTARIO[[#This Row],[Costo Unitario (USD)]]+INVENTARIO[[#This Row],[Costo Envío (USD)]]</f>
        <v>7</v>
      </c>
      <c r="U691" s="168">
        <f>INVENTARIO[[#This Row],[Costo total]]*1.5</f>
        <v>10.5</v>
      </c>
      <c r="V691" s="43">
        <v>12</v>
      </c>
      <c r="W691" s="43">
        <f>INVENTARIO[[#This Row],[Precio Final]]-INVENTARIO[[#This Row],[Costo total]]</f>
        <v>5</v>
      </c>
      <c r="X691" s="172">
        <f>INVENTARIO[[#This Row],[Ganancia Unitaria]]*INVENTARIO[[#This Row],[Salidas]]</f>
        <v>0</v>
      </c>
      <c r="Y691" s="43"/>
      <c r="Z691" s="43"/>
      <c r="AA691" s="43">
        <f>INVENTARIO[[#This Row],[Costo total]]*INVENTARIO[[#This Row],[Entradas]]</f>
        <v>7</v>
      </c>
      <c r="AB691" s="172">
        <f>INVENTARIO[[#This Row],[Stock Actual]]*INVENTARIO[[#This Row],[Costo total]]</f>
        <v>7</v>
      </c>
    </row>
    <row r="692" spans="1:28" ht="55" customHeight="1" x14ac:dyDescent="0.15">
      <c r="A692" s="42" t="s">
        <v>2037</v>
      </c>
      <c r="B692" s="173"/>
      <c r="C692" s="174" t="s">
        <v>12</v>
      </c>
      <c r="D692" s="78" t="s">
        <v>253</v>
      </c>
      <c r="E692" s="78" t="s">
        <v>2081</v>
      </c>
      <c r="F692" s="78" t="s">
        <v>695</v>
      </c>
      <c r="G692" s="78" t="s">
        <v>164</v>
      </c>
      <c r="H692" s="171">
        <f>INVENTARIO[[#This Row],[Precio Final]]</f>
        <v>3</v>
      </c>
      <c r="I692" s="193">
        <v>0</v>
      </c>
      <c r="J692" s="78">
        <v>2</v>
      </c>
      <c r="K692" s="112">
        <f>SUMIFS(VENTAS[Cantidad],VENTAS[Código del producto Vendido],INVENTARIO[[#This Row],[Code]])</f>
        <v>0</v>
      </c>
      <c r="L692" s="120">
        <f>INVENTARIO[[#This Row],[Entradas]]-INVENTARIO[[#This Row],[Salidas]]</f>
        <v>2</v>
      </c>
      <c r="M692" s="171">
        <f>INVENTARIO[[#This Row],[Precio Final]]*10%</f>
        <v>0.30000000000000004</v>
      </c>
      <c r="N692" s="42">
        <v>0</v>
      </c>
      <c r="O692" s="42">
        <v>0</v>
      </c>
      <c r="P692" s="42">
        <v>1.3</v>
      </c>
      <c r="Q692" s="110"/>
      <c r="R692" s="42"/>
      <c r="S692" s="177">
        <v>0.5</v>
      </c>
      <c r="T692" s="42">
        <f>INVENTARIO[[#This Row],[Costo Unitario (USD)]]+INVENTARIO[[#This Row],[Costo Envío (USD)]]</f>
        <v>1.8</v>
      </c>
      <c r="U692" s="42">
        <f>INVENTARIO[[#This Row],[Costo total]]*1.5</f>
        <v>2.7</v>
      </c>
      <c r="V692" s="42">
        <v>3</v>
      </c>
      <c r="W692" s="42">
        <f>INVENTARIO[[#This Row],[Precio Final]]-INVENTARIO[[#This Row],[Costo total]]</f>
        <v>1.2</v>
      </c>
      <c r="X692" s="175">
        <f>INVENTARIO[[#This Row],[Ganancia Unitaria]]*INVENTARIO[[#This Row],[Salidas]]</f>
        <v>0</v>
      </c>
      <c r="Y692" s="42"/>
      <c r="Z692" s="20"/>
      <c r="AA692" s="20">
        <f>INVENTARIO[[#This Row],[Costo total]]*INVENTARIO[[#This Row],[Entradas]]</f>
        <v>3.6</v>
      </c>
      <c r="AB692" s="172">
        <f>INVENTARIO[[#This Row],[Stock Actual]]*INVENTARIO[[#This Row],[Costo total]]</f>
        <v>3.6</v>
      </c>
    </row>
    <row r="693" spans="1:28" ht="55" customHeight="1" x14ac:dyDescent="0.15">
      <c r="A693" s="43" t="s">
        <v>2038</v>
      </c>
      <c r="B693" s="169"/>
      <c r="C693" s="170" t="s">
        <v>12</v>
      </c>
      <c r="D693" s="83" t="s">
        <v>2327</v>
      </c>
      <c r="E693" s="83" t="s">
        <v>2082</v>
      </c>
      <c r="F693" s="83" t="s">
        <v>695</v>
      </c>
      <c r="G693" s="83" t="s">
        <v>426</v>
      </c>
      <c r="H693" s="171">
        <f>INVENTARIO[[#This Row],[Precio Final]]</f>
        <v>19</v>
      </c>
      <c r="I693" s="192">
        <v>0</v>
      </c>
      <c r="J693" s="83">
        <v>1</v>
      </c>
      <c r="K693" s="112">
        <f>SUMIFS(VENTAS[Cantidad],VENTAS[Código del producto Vendido],INVENTARIO[[#This Row],[Code]])</f>
        <v>0</v>
      </c>
      <c r="L693" s="121">
        <f>INVENTARIO[[#This Row],[Entradas]]-INVENTARIO[[#This Row],[Salidas]]</f>
        <v>1</v>
      </c>
      <c r="M693" s="171">
        <f>INVENTARIO[[#This Row],[Precio Final]]*10%</f>
        <v>1.9000000000000001</v>
      </c>
      <c r="N693" s="43">
        <v>0</v>
      </c>
      <c r="O693" s="43">
        <v>0</v>
      </c>
      <c r="P693" s="43">
        <v>9</v>
      </c>
      <c r="Q693" s="112"/>
      <c r="R693" s="43"/>
      <c r="S693" s="176">
        <v>2</v>
      </c>
      <c r="T693" s="168">
        <f>INVENTARIO[[#This Row],[Costo Unitario (USD)]]+INVENTARIO[[#This Row],[Costo Envío (USD)]]</f>
        <v>11</v>
      </c>
      <c r="U693" s="168">
        <f>INVENTARIO[[#This Row],[Costo total]]*1.5</f>
        <v>16.5</v>
      </c>
      <c r="V693" s="43">
        <v>19</v>
      </c>
      <c r="W693" s="43">
        <f>INVENTARIO[[#This Row],[Precio Final]]-INVENTARIO[[#This Row],[Costo total]]</f>
        <v>8</v>
      </c>
      <c r="X693" s="172">
        <f>INVENTARIO[[#This Row],[Ganancia Unitaria]]*INVENTARIO[[#This Row],[Salidas]]</f>
        <v>0</v>
      </c>
      <c r="Y693" s="43"/>
      <c r="Z693" s="43"/>
      <c r="AA693" s="43">
        <f>INVENTARIO[[#This Row],[Costo total]]*INVENTARIO[[#This Row],[Entradas]]</f>
        <v>11</v>
      </c>
      <c r="AB693" s="172">
        <f>INVENTARIO[[#This Row],[Stock Actual]]*INVENTARIO[[#This Row],[Costo total]]</f>
        <v>11</v>
      </c>
    </row>
    <row r="694" spans="1:28" ht="55" customHeight="1" x14ac:dyDescent="0.15">
      <c r="A694" s="42" t="s">
        <v>2039</v>
      </c>
      <c r="B694" s="173"/>
      <c r="C694" s="174" t="s">
        <v>12</v>
      </c>
      <c r="D694" s="78" t="s">
        <v>2327</v>
      </c>
      <c r="E694" s="78" t="s">
        <v>2083</v>
      </c>
      <c r="F694" s="78" t="s">
        <v>695</v>
      </c>
      <c r="G694" s="78" t="s">
        <v>1942</v>
      </c>
      <c r="H694" s="171">
        <f>INVENTARIO[[#This Row],[Precio Final]]</f>
        <v>18</v>
      </c>
      <c r="I694" s="193">
        <v>0</v>
      </c>
      <c r="J694" s="78">
        <v>1</v>
      </c>
      <c r="K694" s="112">
        <f>SUMIFS(VENTAS[Cantidad],VENTAS[Código del producto Vendido],INVENTARIO[[#This Row],[Code]])</f>
        <v>1</v>
      </c>
      <c r="L694" s="120">
        <f>INVENTARIO[[#This Row],[Entradas]]-INVENTARIO[[#This Row],[Salidas]]</f>
        <v>0</v>
      </c>
      <c r="M694" s="171">
        <f>INVENTARIO[[#This Row],[Precio Final]]*10%</f>
        <v>1.8</v>
      </c>
      <c r="N694" s="42">
        <v>0</v>
      </c>
      <c r="O694" s="42">
        <v>0</v>
      </c>
      <c r="P694" s="42">
        <v>9.32</v>
      </c>
      <c r="Q694" s="110"/>
      <c r="R694" s="42"/>
      <c r="S694" s="177">
        <v>2</v>
      </c>
      <c r="T694" s="42">
        <f>INVENTARIO[[#This Row],[Costo Unitario (USD)]]+INVENTARIO[[#This Row],[Costo Envío (USD)]]</f>
        <v>11.32</v>
      </c>
      <c r="U694" s="42">
        <f>INVENTARIO[[#This Row],[Costo total]]*1.5</f>
        <v>16.98</v>
      </c>
      <c r="V694" s="42">
        <v>18</v>
      </c>
      <c r="W694" s="42">
        <f>INVENTARIO[[#This Row],[Precio Final]]-INVENTARIO[[#This Row],[Costo total]]</f>
        <v>6.68</v>
      </c>
      <c r="X694" s="175">
        <f>INVENTARIO[[#This Row],[Ganancia Unitaria]]*INVENTARIO[[#This Row],[Salidas]]</f>
        <v>6.68</v>
      </c>
      <c r="Y694" s="42"/>
      <c r="Z694" s="20"/>
      <c r="AA694" s="20">
        <f>INVENTARIO[[#This Row],[Costo total]]*INVENTARIO[[#This Row],[Entradas]]</f>
        <v>11.32</v>
      </c>
      <c r="AB694" s="172">
        <f>INVENTARIO[[#This Row],[Stock Actual]]*INVENTARIO[[#This Row],[Costo total]]</f>
        <v>0</v>
      </c>
    </row>
    <row r="695" spans="1:28" ht="55" customHeight="1" x14ac:dyDescent="0.15">
      <c r="A695" s="43" t="s">
        <v>2040</v>
      </c>
      <c r="B695" s="169"/>
      <c r="C695" s="170" t="s">
        <v>12</v>
      </c>
      <c r="D695" s="83" t="s">
        <v>2327</v>
      </c>
      <c r="E695" s="83" t="s">
        <v>2084</v>
      </c>
      <c r="F695" s="83" t="s">
        <v>697</v>
      </c>
      <c r="G695" s="83" t="s">
        <v>1942</v>
      </c>
      <c r="H695" s="171">
        <f>INVENTARIO[[#This Row],[Precio Final]]</f>
        <v>20</v>
      </c>
      <c r="I695" s="192">
        <v>0</v>
      </c>
      <c r="J695" s="83">
        <v>0</v>
      </c>
      <c r="K695" s="112">
        <f>SUMIFS(VENTAS[Cantidad],VENTAS[Código del producto Vendido],INVENTARIO[[#This Row],[Code]])</f>
        <v>0</v>
      </c>
      <c r="L695" s="121">
        <f>INVENTARIO[[#This Row],[Entradas]]-INVENTARIO[[#This Row],[Salidas]]</f>
        <v>0</v>
      </c>
      <c r="M695" s="171">
        <f>INVENTARIO[[#This Row],[Precio Final]]*10%</f>
        <v>2</v>
      </c>
      <c r="N695" s="43">
        <v>0</v>
      </c>
      <c r="O695" s="43">
        <v>0</v>
      </c>
      <c r="P695" s="43">
        <v>12</v>
      </c>
      <c r="Q695" s="112"/>
      <c r="R695" s="43"/>
      <c r="S695" s="176">
        <v>2</v>
      </c>
      <c r="T695" s="168">
        <f>INVENTARIO[[#This Row],[Costo Unitario (USD)]]+INVENTARIO[[#This Row],[Costo Envío (USD)]]</f>
        <v>14</v>
      </c>
      <c r="U695" s="168">
        <f>INVENTARIO[[#This Row],[Costo total]]*1.5</f>
        <v>21</v>
      </c>
      <c r="V695" s="43">
        <v>20</v>
      </c>
      <c r="W695" s="43">
        <f>INVENTARIO[[#This Row],[Precio Final]]-INVENTARIO[[#This Row],[Costo total]]</f>
        <v>6</v>
      </c>
      <c r="X695" s="172">
        <f>INVENTARIO[[#This Row],[Ganancia Unitaria]]*INVENTARIO[[#This Row],[Salidas]]</f>
        <v>0</v>
      </c>
      <c r="Y695" s="43"/>
      <c r="Z695" s="43"/>
      <c r="AA695" s="43">
        <f>INVENTARIO[[#This Row],[Costo total]]*INVENTARIO[[#This Row],[Entradas]]</f>
        <v>0</v>
      </c>
      <c r="AB695" s="172">
        <f>INVENTARIO[[#This Row],[Stock Actual]]*INVENTARIO[[#This Row],[Costo total]]</f>
        <v>0</v>
      </c>
    </row>
    <row r="696" spans="1:28" ht="55" customHeight="1" x14ac:dyDescent="0.15">
      <c r="A696" s="42" t="s">
        <v>2041</v>
      </c>
      <c r="B696" s="173"/>
      <c r="C696" s="174" t="s">
        <v>12</v>
      </c>
      <c r="D696" s="78" t="s">
        <v>2327</v>
      </c>
      <c r="E696" s="78" t="s">
        <v>2083</v>
      </c>
      <c r="F696" s="78" t="s">
        <v>692</v>
      </c>
      <c r="G696" s="78" t="s">
        <v>1942</v>
      </c>
      <c r="H696" s="171">
        <f>INVENTARIO[[#This Row],[Precio Final]]</f>
        <v>18</v>
      </c>
      <c r="I696" s="193">
        <v>0</v>
      </c>
      <c r="J696" s="78">
        <v>1</v>
      </c>
      <c r="K696" s="112">
        <f>SUMIFS(VENTAS[Cantidad],VENTAS[Código del producto Vendido],INVENTARIO[[#This Row],[Code]])</f>
        <v>1</v>
      </c>
      <c r="L696" s="120">
        <f>INVENTARIO[[#This Row],[Entradas]]-INVENTARIO[[#This Row],[Salidas]]</f>
        <v>0</v>
      </c>
      <c r="M696" s="171">
        <f>INVENTARIO[[#This Row],[Precio Final]]*10%</f>
        <v>1.8</v>
      </c>
      <c r="N696" s="42">
        <v>0</v>
      </c>
      <c r="O696" s="42">
        <v>0</v>
      </c>
      <c r="P696" s="42">
        <v>9.32</v>
      </c>
      <c r="Q696" s="110"/>
      <c r="R696" s="42"/>
      <c r="S696" s="177">
        <v>2</v>
      </c>
      <c r="T696" s="42">
        <f>INVENTARIO[[#This Row],[Costo Unitario (USD)]]+INVENTARIO[[#This Row],[Costo Envío (USD)]]</f>
        <v>11.32</v>
      </c>
      <c r="U696" s="42">
        <f>INVENTARIO[[#This Row],[Costo total]]*1.5</f>
        <v>16.98</v>
      </c>
      <c r="V696" s="42">
        <v>18</v>
      </c>
      <c r="W696" s="42">
        <f>INVENTARIO[[#This Row],[Precio Final]]-INVENTARIO[[#This Row],[Costo total]]</f>
        <v>6.68</v>
      </c>
      <c r="X696" s="175">
        <f>INVENTARIO[[#This Row],[Ganancia Unitaria]]*INVENTARIO[[#This Row],[Salidas]]</f>
        <v>6.68</v>
      </c>
      <c r="Y696" s="42"/>
      <c r="Z696" s="20"/>
      <c r="AA696" s="20">
        <f>INVENTARIO[[#This Row],[Costo total]]*INVENTARIO[[#This Row],[Entradas]]</f>
        <v>11.32</v>
      </c>
      <c r="AB696" s="172">
        <f>INVENTARIO[[#This Row],[Stock Actual]]*INVENTARIO[[#This Row],[Costo total]]</f>
        <v>0</v>
      </c>
    </row>
    <row r="697" spans="1:28" ht="55" customHeight="1" x14ac:dyDescent="0.15">
      <c r="A697" s="43" t="s">
        <v>2042</v>
      </c>
      <c r="B697" s="169"/>
      <c r="C697" s="170" t="s">
        <v>12</v>
      </c>
      <c r="D697" s="78" t="s">
        <v>2819</v>
      </c>
      <c r="E697" s="83" t="s">
        <v>2530</v>
      </c>
      <c r="F697" s="83" t="s">
        <v>697</v>
      </c>
      <c r="G697" s="83" t="s">
        <v>426</v>
      </c>
      <c r="H697" s="171">
        <f>INVENTARIO[[#This Row],[Precio Final]]</f>
        <v>18</v>
      </c>
      <c r="I697" s="192">
        <v>0</v>
      </c>
      <c r="J697" s="83">
        <v>1</v>
      </c>
      <c r="K697" s="112">
        <f>SUMIFS(VENTAS[Cantidad],VENTAS[Código del producto Vendido],INVENTARIO[[#This Row],[Code]])</f>
        <v>0</v>
      </c>
      <c r="L697" s="121">
        <f>INVENTARIO[[#This Row],[Entradas]]-INVENTARIO[[#This Row],[Salidas]]</f>
        <v>1</v>
      </c>
      <c r="M697" s="171">
        <f>INVENTARIO[[#This Row],[Precio Final]]*10%</f>
        <v>1.8</v>
      </c>
      <c r="N697" s="43">
        <v>0</v>
      </c>
      <c r="O697" s="43">
        <v>0</v>
      </c>
      <c r="P697" s="43">
        <v>9.32</v>
      </c>
      <c r="Q697" s="112"/>
      <c r="R697" s="43"/>
      <c r="S697" s="176">
        <v>2</v>
      </c>
      <c r="T697" s="168">
        <f>INVENTARIO[[#This Row],[Costo Unitario (USD)]]+INVENTARIO[[#This Row],[Costo Envío (USD)]]</f>
        <v>11.32</v>
      </c>
      <c r="U697" s="168">
        <f>INVENTARIO[[#This Row],[Costo total]]*1.5</f>
        <v>16.98</v>
      </c>
      <c r="V697" s="43">
        <v>18</v>
      </c>
      <c r="W697" s="43">
        <f>INVENTARIO[[#This Row],[Precio Final]]-INVENTARIO[[#This Row],[Costo total]]</f>
        <v>6.68</v>
      </c>
      <c r="X697" s="172">
        <f>INVENTARIO[[#This Row],[Ganancia Unitaria]]*INVENTARIO[[#This Row],[Salidas]]</f>
        <v>0</v>
      </c>
      <c r="Y697" s="43"/>
      <c r="Z697" s="43"/>
      <c r="AA697" s="43">
        <f>INVENTARIO[[#This Row],[Costo total]]*INVENTARIO[[#This Row],[Entradas]]</f>
        <v>11.32</v>
      </c>
      <c r="AB697" s="172">
        <f>INVENTARIO[[#This Row],[Stock Actual]]*INVENTARIO[[#This Row],[Costo total]]</f>
        <v>11.32</v>
      </c>
    </row>
    <row r="698" spans="1:28" ht="55" customHeight="1" x14ac:dyDescent="0.15">
      <c r="A698" s="42" t="s">
        <v>2043</v>
      </c>
      <c r="B698" s="173"/>
      <c r="C698" s="174" t="s">
        <v>12</v>
      </c>
      <c r="D698" s="78" t="s">
        <v>2819</v>
      </c>
      <c r="E698" s="78" t="s">
        <v>2531</v>
      </c>
      <c r="F698" s="78" t="s">
        <v>2370</v>
      </c>
      <c r="G698" s="78" t="s">
        <v>1942</v>
      </c>
      <c r="H698" s="171">
        <f>INVENTARIO[[#This Row],[Precio Final]]</f>
        <v>12</v>
      </c>
      <c r="I698" s="193">
        <v>0.5</v>
      </c>
      <c r="J698" s="78">
        <v>3</v>
      </c>
      <c r="K698" s="112">
        <f>SUMIFS(VENTAS[Cantidad],VENTAS[Código del producto Vendido],INVENTARIO[[#This Row],[Code]])</f>
        <v>1</v>
      </c>
      <c r="L698" s="120">
        <f>INVENTARIO[[#This Row],[Entradas]]-INVENTARIO[[#This Row],[Salidas]]</f>
        <v>2</v>
      </c>
      <c r="M698" s="171">
        <f>INVENTARIO[[#This Row],[Precio Final]]*10%</f>
        <v>1.2000000000000002</v>
      </c>
      <c r="N698" s="42">
        <v>0</v>
      </c>
      <c r="O698" s="42">
        <v>22.5</v>
      </c>
      <c r="P698" s="42">
        <v>7</v>
      </c>
      <c r="Q698" s="110"/>
      <c r="R698" s="42"/>
      <c r="S698" s="177">
        <v>2</v>
      </c>
      <c r="T698" s="42">
        <f>INVENTARIO[[#This Row],[Costo Unitario (USD)]]+INVENTARIO[[#This Row],[Costo Envío (USD)]]</f>
        <v>9</v>
      </c>
      <c r="U698" s="42">
        <f>INVENTARIO[[#This Row],[Costo total]]*1.5</f>
        <v>13.5</v>
      </c>
      <c r="V698" s="42">
        <v>12</v>
      </c>
      <c r="W698" s="42">
        <f>INVENTARIO[[#This Row],[Precio Final]]-INVENTARIO[[#This Row],[Costo total]]</f>
        <v>3</v>
      </c>
      <c r="X698" s="175">
        <f>INVENTARIO[[#This Row],[Ganancia Unitaria]]*INVENTARIO[[#This Row],[Salidas]]</f>
        <v>3</v>
      </c>
      <c r="Y698" s="42"/>
      <c r="Z698" s="20"/>
      <c r="AA698" s="20">
        <f>INVENTARIO[[#This Row],[Costo total]]*INVENTARIO[[#This Row],[Entradas]]</f>
        <v>27</v>
      </c>
      <c r="AB698" s="172">
        <f>INVENTARIO[[#This Row],[Stock Actual]]*INVENTARIO[[#This Row],[Costo total]]</f>
        <v>18</v>
      </c>
    </row>
    <row r="699" spans="1:28" ht="55" customHeight="1" x14ac:dyDescent="0.15">
      <c r="A699" s="43" t="s">
        <v>2044</v>
      </c>
      <c r="B699" s="169"/>
      <c r="C699" s="170" t="s">
        <v>12</v>
      </c>
      <c r="D699" s="78" t="s">
        <v>2819</v>
      </c>
      <c r="E699" s="83" t="s">
        <v>2531</v>
      </c>
      <c r="F699" s="83" t="s">
        <v>2377</v>
      </c>
      <c r="G699" s="83" t="s">
        <v>1942</v>
      </c>
      <c r="H699" s="171">
        <f>INVENTARIO[[#This Row],[Precio Final]]</f>
        <v>12</v>
      </c>
      <c r="I699" s="192">
        <v>0.5</v>
      </c>
      <c r="J699" s="83">
        <v>4</v>
      </c>
      <c r="K699" s="112">
        <f>SUMIFS(VENTAS[Cantidad],VENTAS[Código del producto Vendido],INVENTARIO[[#This Row],[Code]])</f>
        <v>1</v>
      </c>
      <c r="L699" s="121">
        <f>INVENTARIO[[#This Row],[Entradas]]-INVENTARIO[[#This Row],[Salidas]]</f>
        <v>3</v>
      </c>
      <c r="M699" s="171">
        <f>INVENTARIO[[#This Row],[Precio Final]]*10%</f>
        <v>1.2000000000000002</v>
      </c>
      <c r="N699" s="43">
        <v>0</v>
      </c>
      <c r="O699" s="43">
        <v>22.5</v>
      </c>
      <c r="P699" s="43">
        <v>7</v>
      </c>
      <c r="Q699" s="112"/>
      <c r="R699" s="43"/>
      <c r="S699" s="176">
        <v>2</v>
      </c>
      <c r="T699" s="168">
        <f>INVENTARIO[[#This Row],[Costo Unitario (USD)]]+INVENTARIO[[#This Row],[Costo Envío (USD)]]</f>
        <v>9</v>
      </c>
      <c r="U699" s="168">
        <f>INVENTARIO[[#This Row],[Costo total]]*1.5</f>
        <v>13.5</v>
      </c>
      <c r="V699" s="43">
        <v>12</v>
      </c>
      <c r="W699" s="43">
        <f>INVENTARIO[[#This Row],[Precio Final]]-INVENTARIO[[#This Row],[Costo total]]</f>
        <v>3</v>
      </c>
      <c r="X699" s="172">
        <f>INVENTARIO[[#This Row],[Ganancia Unitaria]]*INVENTARIO[[#This Row],[Salidas]]</f>
        <v>3</v>
      </c>
      <c r="Y699" s="43"/>
      <c r="Z699" s="43"/>
      <c r="AA699" s="43">
        <f>INVENTARIO[[#This Row],[Costo total]]*INVENTARIO[[#This Row],[Entradas]]</f>
        <v>36</v>
      </c>
      <c r="AB699" s="172">
        <f>INVENTARIO[[#This Row],[Stock Actual]]*INVENTARIO[[#This Row],[Costo total]]</f>
        <v>27</v>
      </c>
    </row>
    <row r="700" spans="1:28" ht="55" customHeight="1" x14ac:dyDescent="0.15">
      <c r="A700" s="42" t="s">
        <v>2045</v>
      </c>
      <c r="B700" s="173"/>
      <c r="C700" s="174" t="s">
        <v>12</v>
      </c>
      <c r="D700" s="78" t="s">
        <v>2819</v>
      </c>
      <c r="E700" s="78" t="s">
        <v>2531</v>
      </c>
      <c r="F700" s="78" t="s">
        <v>2372</v>
      </c>
      <c r="G700" s="78" t="s">
        <v>1942</v>
      </c>
      <c r="H700" s="171">
        <f>INVENTARIO[[#This Row],[Precio Final]]</f>
        <v>12</v>
      </c>
      <c r="I700" s="193">
        <v>0.5</v>
      </c>
      <c r="J700" s="78">
        <v>3</v>
      </c>
      <c r="K700" s="112">
        <f>SUMIFS(VENTAS[Cantidad],VENTAS[Código del producto Vendido],INVENTARIO[[#This Row],[Code]])</f>
        <v>0</v>
      </c>
      <c r="L700" s="120">
        <f>INVENTARIO[[#This Row],[Entradas]]-INVENTARIO[[#This Row],[Salidas]]</f>
        <v>3</v>
      </c>
      <c r="M700" s="171">
        <f>INVENTARIO[[#This Row],[Precio Final]]*10%</f>
        <v>1.2000000000000002</v>
      </c>
      <c r="N700" s="42">
        <v>0</v>
      </c>
      <c r="O700" s="42">
        <v>22.5</v>
      </c>
      <c r="P700" s="42">
        <v>7</v>
      </c>
      <c r="Q700" s="110"/>
      <c r="R700" s="42"/>
      <c r="S700" s="177">
        <v>2</v>
      </c>
      <c r="T700" s="42">
        <f>INVENTARIO[[#This Row],[Costo Unitario (USD)]]+INVENTARIO[[#This Row],[Costo Envío (USD)]]</f>
        <v>9</v>
      </c>
      <c r="U700" s="42">
        <f>INVENTARIO[[#This Row],[Costo total]]*1.5</f>
        <v>13.5</v>
      </c>
      <c r="V700" s="42">
        <v>12</v>
      </c>
      <c r="W700" s="42">
        <f>INVENTARIO[[#This Row],[Precio Final]]-INVENTARIO[[#This Row],[Costo total]]</f>
        <v>3</v>
      </c>
      <c r="X700" s="175">
        <f>INVENTARIO[[#This Row],[Ganancia Unitaria]]*INVENTARIO[[#This Row],[Salidas]]</f>
        <v>0</v>
      </c>
      <c r="Y700" s="42"/>
      <c r="Z700" s="20"/>
      <c r="AA700" s="20">
        <f>INVENTARIO[[#This Row],[Costo total]]*INVENTARIO[[#This Row],[Entradas]]</f>
        <v>27</v>
      </c>
      <c r="AB700" s="172">
        <f>INVENTARIO[[#This Row],[Stock Actual]]*INVENTARIO[[#This Row],[Costo total]]</f>
        <v>27</v>
      </c>
    </row>
    <row r="701" spans="1:28" ht="55" customHeight="1" x14ac:dyDescent="0.15">
      <c r="A701" s="43" t="s">
        <v>2046</v>
      </c>
      <c r="B701" s="169"/>
      <c r="C701" s="170" t="s">
        <v>12</v>
      </c>
      <c r="D701" s="83" t="s">
        <v>2327</v>
      </c>
      <c r="E701" s="83" t="s">
        <v>2085</v>
      </c>
      <c r="F701" s="83" t="s">
        <v>692</v>
      </c>
      <c r="G701" s="83" t="s">
        <v>1942</v>
      </c>
      <c r="H701" s="171">
        <f>INVENTARIO[[#This Row],[Precio Final]]</f>
        <v>12</v>
      </c>
      <c r="I701" s="192">
        <v>0.5</v>
      </c>
      <c r="J701" s="83">
        <v>0</v>
      </c>
      <c r="K701" s="112">
        <f>SUMIFS(VENTAS[Cantidad],VENTAS[Código del producto Vendido],INVENTARIO[[#This Row],[Code]])</f>
        <v>0</v>
      </c>
      <c r="L701" s="121">
        <f>INVENTARIO[[#This Row],[Entradas]]-INVENTARIO[[#This Row],[Salidas]]</f>
        <v>0</v>
      </c>
      <c r="M701" s="171">
        <f>INVENTARIO[[#This Row],[Precio Final]]*10%</f>
        <v>1.2000000000000002</v>
      </c>
      <c r="N701" s="43">
        <v>0</v>
      </c>
      <c r="O701" s="43">
        <v>0</v>
      </c>
      <c r="P701" s="43">
        <v>7</v>
      </c>
      <c r="Q701" s="112"/>
      <c r="R701" s="43"/>
      <c r="S701" s="176">
        <v>2</v>
      </c>
      <c r="T701" s="168">
        <f>INVENTARIO[[#This Row],[Costo Unitario (USD)]]+INVENTARIO[[#This Row],[Costo Envío (USD)]]</f>
        <v>9</v>
      </c>
      <c r="U701" s="168">
        <f>INVENTARIO[[#This Row],[Costo total]]*1.5</f>
        <v>13.5</v>
      </c>
      <c r="V701" s="43">
        <v>12</v>
      </c>
      <c r="W701" s="43">
        <f>INVENTARIO[[#This Row],[Precio Final]]-INVENTARIO[[#This Row],[Costo total]]</f>
        <v>3</v>
      </c>
      <c r="X701" s="172">
        <f>INVENTARIO[[#This Row],[Ganancia Unitaria]]*INVENTARIO[[#This Row],[Salidas]]</f>
        <v>0</v>
      </c>
      <c r="Y701" s="43"/>
      <c r="Z701" s="43"/>
      <c r="AA701" s="43">
        <f>INVENTARIO[[#This Row],[Costo total]]*INVENTARIO[[#This Row],[Entradas]]</f>
        <v>0</v>
      </c>
      <c r="AB701" s="172">
        <f>INVENTARIO[[#This Row],[Stock Actual]]*INVENTARIO[[#This Row],[Costo total]]</f>
        <v>0</v>
      </c>
    </row>
    <row r="702" spans="1:28" ht="55" customHeight="1" x14ac:dyDescent="0.15">
      <c r="A702" s="42" t="s">
        <v>2047</v>
      </c>
      <c r="B702" s="173"/>
      <c r="C702" s="174" t="s">
        <v>12</v>
      </c>
      <c r="D702" s="78" t="s">
        <v>2819</v>
      </c>
      <c r="E702" s="78" t="s">
        <v>3037</v>
      </c>
      <c r="F702" s="78" t="s">
        <v>3031</v>
      </c>
      <c r="G702" s="78" t="s">
        <v>1942</v>
      </c>
      <c r="H702" s="171">
        <f>INVENTARIO[[#This Row],[Precio Final]]</f>
        <v>10</v>
      </c>
      <c r="I702" s="193">
        <v>1</v>
      </c>
      <c r="J702" s="78">
        <v>3</v>
      </c>
      <c r="K702" s="112">
        <f>SUMIFS(VENTAS[Cantidad],VENTAS[Código del producto Vendido],INVENTARIO[[#This Row],[Code]])</f>
        <v>1</v>
      </c>
      <c r="L702" s="120">
        <f>INVENTARIO[[#This Row],[Entradas]]-INVENTARIO[[#This Row],[Salidas]]</f>
        <v>2</v>
      </c>
      <c r="M702" s="171">
        <f>INVENTARIO[[#This Row],[Precio Final]]*10%</f>
        <v>1</v>
      </c>
      <c r="N702" s="42">
        <v>0</v>
      </c>
      <c r="O702" s="42">
        <v>11</v>
      </c>
      <c r="P702" s="42">
        <v>4.5</v>
      </c>
      <c r="Q702" s="110"/>
      <c r="R702" s="42"/>
      <c r="S702" s="177">
        <v>1</v>
      </c>
      <c r="T702" s="42">
        <f>INVENTARIO[[#This Row],[Costo Unitario (USD)]]+INVENTARIO[[#This Row],[Costo Envío (USD)]]</f>
        <v>5.5</v>
      </c>
      <c r="U702" s="42">
        <f>INVENTARIO[[#This Row],[Costo total]]*1.5</f>
        <v>8.25</v>
      </c>
      <c r="V702" s="42">
        <v>10</v>
      </c>
      <c r="W702" s="42">
        <f>INVENTARIO[[#This Row],[Precio Final]]-INVENTARIO[[#This Row],[Costo total]]</f>
        <v>4.5</v>
      </c>
      <c r="X702" s="175">
        <f>INVENTARIO[[#This Row],[Ganancia Unitaria]]*INVENTARIO[[#This Row],[Salidas]]</f>
        <v>4.5</v>
      </c>
      <c r="Y702" s="42" t="s">
        <v>2295</v>
      </c>
      <c r="Z702" s="20"/>
      <c r="AA702" s="20">
        <f>INVENTARIO[[#This Row],[Costo total]]*INVENTARIO[[#This Row],[Entradas]]</f>
        <v>16.5</v>
      </c>
      <c r="AB702" s="172">
        <f>INVENTARIO[[#This Row],[Stock Actual]]*INVENTARIO[[#This Row],[Costo total]]</f>
        <v>11</v>
      </c>
    </row>
    <row r="703" spans="1:28" ht="55" customHeight="1" x14ac:dyDescent="0.15">
      <c r="A703" s="43" t="s">
        <v>2048</v>
      </c>
      <c r="B703" s="169"/>
      <c r="C703" s="170" t="s">
        <v>12</v>
      </c>
      <c r="D703" s="78" t="s">
        <v>2820</v>
      </c>
      <c r="E703" s="83" t="s">
        <v>3037</v>
      </c>
      <c r="F703" s="83" t="s">
        <v>3032</v>
      </c>
      <c r="G703" s="83" t="s">
        <v>1942</v>
      </c>
      <c r="H703" s="171">
        <f>INVENTARIO[[#This Row],[Precio Final]]</f>
        <v>10</v>
      </c>
      <c r="I703" s="192">
        <v>1</v>
      </c>
      <c r="J703" s="83">
        <v>1</v>
      </c>
      <c r="K703" s="112">
        <f>SUMIFS(VENTAS[Cantidad],VENTAS[Código del producto Vendido],INVENTARIO[[#This Row],[Code]])</f>
        <v>0</v>
      </c>
      <c r="L703" s="121">
        <f>INVENTARIO[[#This Row],[Entradas]]-INVENTARIO[[#This Row],[Salidas]]</f>
        <v>1</v>
      </c>
      <c r="M703" s="171">
        <f>INVENTARIO[[#This Row],[Precio Final]]*10%</f>
        <v>1</v>
      </c>
      <c r="N703" s="43">
        <v>0</v>
      </c>
      <c r="O703" s="43">
        <v>5.5</v>
      </c>
      <c r="P703" s="43">
        <v>4.5</v>
      </c>
      <c r="Q703" s="112"/>
      <c r="R703" s="43"/>
      <c r="S703" s="176">
        <v>1</v>
      </c>
      <c r="T703" s="168">
        <f>INVENTARIO[[#This Row],[Costo Unitario (USD)]]+INVENTARIO[[#This Row],[Costo Envío (USD)]]</f>
        <v>5.5</v>
      </c>
      <c r="U703" s="168">
        <f>INVENTARIO[[#This Row],[Costo total]]*1.5</f>
        <v>8.25</v>
      </c>
      <c r="V703" s="43">
        <v>10</v>
      </c>
      <c r="W703" s="43">
        <f>INVENTARIO[[#This Row],[Precio Final]]-INVENTARIO[[#This Row],[Costo total]]</f>
        <v>4.5</v>
      </c>
      <c r="X703" s="172">
        <f>INVENTARIO[[#This Row],[Ganancia Unitaria]]*INVENTARIO[[#This Row],[Salidas]]</f>
        <v>0</v>
      </c>
      <c r="Y703" s="43"/>
      <c r="Z703" s="43"/>
      <c r="AA703" s="43">
        <f>INVENTARIO[[#This Row],[Costo total]]*INVENTARIO[[#This Row],[Entradas]]</f>
        <v>5.5</v>
      </c>
      <c r="AB703" s="172">
        <f>INVENTARIO[[#This Row],[Stock Actual]]*INVENTARIO[[#This Row],[Costo total]]</f>
        <v>5.5</v>
      </c>
    </row>
    <row r="704" spans="1:28" ht="55" customHeight="1" x14ac:dyDescent="0.15">
      <c r="A704" s="42" t="s">
        <v>2049</v>
      </c>
      <c r="B704" s="173"/>
      <c r="C704" s="174" t="s">
        <v>12</v>
      </c>
      <c r="D704" s="78" t="s">
        <v>2327</v>
      </c>
      <c r="E704" s="78" t="s">
        <v>2532</v>
      </c>
      <c r="F704" s="78" t="s">
        <v>697</v>
      </c>
      <c r="G704" s="78" t="s">
        <v>1942</v>
      </c>
      <c r="H704" s="171">
        <f>INVENTARIO[[#This Row],[Precio Final]]</f>
        <v>23</v>
      </c>
      <c r="I704" s="193">
        <v>5</v>
      </c>
      <c r="J704" s="78">
        <v>3</v>
      </c>
      <c r="K704" s="112">
        <f>SUMIFS(VENTAS[Cantidad],VENTAS[Código del producto Vendido],INVENTARIO[[#This Row],[Code]])</f>
        <v>1</v>
      </c>
      <c r="L704" s="120">
        <f>INVENTARIO[[#This Row],[Entradas]]-INVENTARIO[[#This Row],[Salidas]]</f>
        <v>2</v>
      </c>
      <c r="M704" s="171">
        <f>INVENTARIO[[#This Row],[Precio Final]]*10%</f>
        <v>2.3000000000000003</v>
      </c>
      <c r="N704" s="42">
        <v>0</v>
      </c>
      <c r="O704" s="42">
        <v>31</v>
      </c>
      <c r="P704" s="42">
        <v>10.220000000000001</v>
      </c>
      <c r="Q704" s="110"/>
      <c r="R704" s="42"/>
      <c r="S704" s="177">
        <v>4</v>
      </c>
      <c r="T704" s="42">
        <f>INVENTARIO[[#This Row],[Costo Unitario (USD)]]+INVENTARIO[[#This Row],[Costo Envío (USD)]]</f>
        <v>14.22</v>
      </c>
      <c r="U704" s="42">
        <f>INVENTARIO[[#This Row],[Costo total]]*1.5</f>
        <v>21.330000000000002</v>
      </c>
      <c r="V704" s="42">
        <v>23</v>
      </c>
      <c r="W704" s="42">
        <f>INVENTARIO[[#This Row],[Precio Final]]-INVENTARIO[[#This Row],[Costo total]]</f>
        <v>8.7799999999999994</v>
      </c>
      <c r="X704" s="175">
        <f>INVENTARIO[[#This Row],[Ganancia Unitaria]]*INVENTARIO[[#This Row],[Salidas]]</f>
        <v>8.7799999999999994</v>
      </c>
      <c r="Y704" s="42"/>
      <c r="Z704" s="20"/>
      <c r="AA704" s="20">
        <f>INVENTARIO[[#This Row],[Costo total]]*INVENTARIO[[#This Row],[Entradas]]</f>
        <v>42.660000000000004</v>
      </c>
      <c r="AB704" s="172">
        <f>INVENTARIO[[#This Row],[Stock Actual]]*INVENTARIO[[#This Row],[Costo total]]</f>
        <v>28.44</v>
      </c>
    </row>
    <row r="705" spans="1:28" ht="55" customHeight="1" x14ac:dyDescent="0.15">
      <c r="A705" s="43" t="s">
        <v>2050</v>
      </c>
      <c r="B705" s="169"/>
      <c r="C705" s="170" t="s">
        <v>12</v>
      </c>
      <c r="D705" s="83" t="s">
        <v>2327</v>
      </c>
      <c r="E705" s="83" t="s">
        <v>2532</v>
      </c>
      <c r="F705" s="83" t="s">
        <v>695</v>
      </c>
      <c r="G705" s="83" t="s">
        <v>1942</v>
      </c>
      <c r="H705" s="171">
        <f>INVENTARIO[[#This Row],[Precio Final]]</f>
        <v>23</v>
      </c>
      <c r="I705" s="192">
        <v>5</v>
      </c>
      <c r="J705" s="83">
        <v>1</v>
      </c>
      <c r="K705" s="112">
        <f>SUMIFS(VENTAS[Cantidad],VENTAS[Código del producto Vendido],INVENTARIO[[#This Row],[Code]])</f>
        <v>0</v>
      </c>
      <c r="L705" s="121">
        <f>INVENTARIO[[#This Row],[Entradas]]-INVENTARIO[[#This Row],[Salidas]]</f>
        <v>1</v>
      </c>
      <c r="M705" s="171">
        <f>INVENTARIO[[#This Row],[Precio Final]]*10%</f>
        <v>2.3000000000000003</v>
      </c>
      <c r="N705" s="43">
        <v>0</v>
      </c>
      <c r="O705" s="43">
        <v>31</v>
      </c>
      <c r="P705" s="43">
        <v>10.220000000000001</v>
      </c>
      <c r="Q705" s="112"/>
      <c r="R705" s="43"/>
      <c r="S705" s="176">
        <v>4</v>
      </c>
      <c r="T705" s="168">
        <f>INVENTARIO[[#This Row],[Costo Unitario (USD)]]+INVENTARIO[[#This Row],[Costo Envío (USD)]]</f>
        <v>14.22</v>
      </c>
      <c r="U705" s="168">
        <f>INVENTARIO[[#This Row],[Costo total]]*1.5</f>
        <v>21.330000000000002</v>
      </c>
      <c r="V705" s="43">
        <v>23</v>
      </c>
      <c r="W705" s="43">
        <f>INVENTARIO[[#This Row],[Precio Final]]-INVENTARIO[[#This Row],[Costo total]]</f>
        <v>8.7799999999999994</v>
      </c>
      <c r="X705" s="172">
        <f>INVENTARIO[[#This Row],[Ganancia Unitaria]]*INVENTARIO[[#This Row],[Salidas]]</f>
        <v>0</v>
      </c>
      <c r="Y705" s="43"/>
      <c r="Z705" s="43"/>
      <c r="AA705" s="43">
        <f>INVENTARIO[[#This Row],[Costo total]]*INVENTARIO[[#This Row],[Entradas]]</f>
        <v>14.22</v>
      </c>
      <c r="AB705" s="172">
        <f>INVENTARIO[[#This Row],[Stock Actual]]*INVENTARIO[[#This Row],[Costo total]]</f>
        <v>14.22</v>
      </c>
    </row>
    <row r="706" spans="1:28" ht="55" customHeight="1" x14ac:dyDescent="0.15">
      <c r="A706" s="42" t="s">
        <v>2051</v>
      </c>
      <c r="B706" s="173"/>
      <c r="C706" s="174" t="s">
        <v>12</v>
      </c>
      <c r="D706" s="78" t="s">
        <v>2327</v>
      </c>
      <c r="E706" s="78" t="s">
        <v>2995</v>
      </c>
      <c r="F706" s="78" t="s">
        <v>2360</v>
      </c>
      <c r="G706" s="78" t="s">
        <v>1942</v>
      </c>
      <c r="H706" s="171">
        <f>INVENTARIO[[#This Row],[Precio Final]]</f>
        <v>32</v>
      </c>
      <c r="I706" s="193">
        <v>7</v>
      </c>
      <c r="J706" s="78">
        <v>3</v>
      </c>
      <c r="K706" s="112">
        <f>SUMIFS(VENTAS[Cantidad],VENTAS[Código del producto Vendido],INVENTARIO[[#This Row],[Code]])</f>
        <v>0</v>
      </c>
      <c r="L706" s="120">
        <f>INVENTARIO[[#This Row],[Entradas]]-INVENTARIO[[#This Row],[Salidas]]</f>
        <v>3</v>
      </c>
      <c r="M706" s="171">
        <f>INVENTARIO[[#This Row],[Precio Final]]*10%</f>
        <v>3.2</v>
      </c>
      <c r="N706" s="42">
        <v>0</v>
      </c>
      <c r="O706" s="42">
        <v>44</v>
      </c>
      <c r="P706" s="42">
        <v>15</v>
      </c>
      <c r="Q706" s="110"/>
      <c r="R706" s="42"/>
      <c r="S706" s="177">
        <v>5</v>
      </c>
      <c r="T706" s="42">
        <f>INVENTARIO[[#This Row],[Costo Unitario (USD)]]+INVENTARIO[[#This Row],[Costo Envío (USD)]]</f>
        <v>20</v>
      </c>
      <c r="U706" s="42">
        <f>INVENTARIO[[#This Row],[Costo total]]*1.5</f>
        <v>30</v>
      </c>
      <c r="V706" s="42">
        <v>32</v>
      </c>
      <c r="W706" s="42">
        <f>INVENTARIO[[#This Row],[Precio Final]]-INVENTARIO[[#This Row],[Costo total]]</f>
        <v>12</v>
      </c>
      <c r="X706" s="175">
        <f>INVENTARIO[[#This Row],[Ganancia Unitaria]]*INVENTARIO[[#This Row],[Salidas]]</f>
        <v>0</v>
      </c>
      <c r="Y706" s="42"/>
      <c r="Z706" s="20"/>
      <c r="AA706" s="20">
        <f>INVENTARIO[[#This Row],[Costo total]]*INVENTARIO[[#This Row],[Entradas]]</f>
        <v>60</v>
      </c>
      <c r="AB706" s="172">
        <f>INVENTARIO[[#This Row],[Stock Actual]]*INVENTARIO[[#This Row],[Costo total]]</f>
        <v>60</v>
      </c>
    </row>
    <row r="707" spans="1:28" ht="55" customHeight="1" x14ac:dyDescent="0.15">
      <c r="A707" s="43" t="s">
        <v>2052</v>
      </c>
      <c r="B707" s="169"/>
      <c r="C707" s="170" t="s">
        <v>12</v>
      </c>
      <c r="D707" s="83" t="s">
        <v>2327</v>
      </c>
      <c r="E707" s="83" t="s">
        <v>2995</v>
      </c>
      <c r="F707" s="83" t="s">
        <v>2361</v>
      </c>
      <c r="G707" s="83" t="s">
        <v>1942</v>
      </c>
      <c r="H707" s="171">
        <f>INVENTARIO[[#This Row],[Precio Final]]</f>
        <v>32</v>
      </c>
      <c r="I707" s="192">
        <v>7</v>
      </c>
      <c r="J707" s="83">
        <v>3</v>
      </c>
      <c r="K707" s="112">
        <f>SUMIFS(VENTAS[Cantidad],VENTAS[Código del producto Vendido],INVENTARIO[[#This Row],[Code]])</f>
        <v>2</v>
      </c>
      <c r="L707" s="121">
        <f>INVENTARIO[[#This Row],[Entradas]]-INVENTARIO[[#This Row],[Salidas]]</f>
        <v>1</v>
      </c>
      <c r="M707" s="171">
        <f>INVENTARIO[[#This Row],[Precio Final]]*10%</f>
        <v>3.2</v>
      </c>
      <c r="N707" s="43">
        <v>0</v>
      </c>
      <c r="O707" s="43">
        <v>66</v>
      </c>
      <c r="P707" s="43">
        <v>15</v>
      </c>
      <c r="Q707" s="112"/>
      <c r="R707" s="43"/>
      <c r="S707" s="176">
        <v>5</v>
      </c>
      <c r="T707" s="168">
        <f>INVENTARIO[[#This Row],[Costo Unitario (USD)]]+INVENTARIO[[#This Row],[Costo Envío (USD)]]</f>
        <v>20</v>
      </c>
      <c r="U707" s="168">
        <f>INVENTARIO[[#This Row],[Costo total]]*1.5</f>
        <v>30</v>
      </c>
      <c r="V707" s="43">
        <v>32</v>
      </c>
      <c r="W707" s="43">
        <f>INVENTARIO[[#This Row],[Precio Final]]-INVENTARIO[[#This Row],[Costo total]]</f>
        <v>12</v>
      </c>
      <c r="X707" s="172">
        <f>INVENTARIO[[#This Row],[Ganancia Unitaria]]*INVENTARIO[[#This Row],[Salidas]]</f>
        <v>24</v>
      </c>
      <c r="Y707" s="43"/>
      <c r="Z707" s="43"/>
      <c r="AA707" s="43">
        <f>INVENTARIO[[#This Row],[Costo total]]*INVENTARIO[[#This Row],[Entradas]]</f>
        <v>60</v>
      </c>
      <c r="AB707" s="172">
        <f>INVENTARIO[[#This Row],[Stock Actual]]*INVENTARIO[[#This Row],[Costo total]]</f>
        <v>20</v>
      </c>
    </row>
    <row r="708" spans="1:28" ht="55" customHeight="1" x14ac:dyDescent="0.15">
      <c r="A708" s="42" t="s">
        <v>2053</v>
      </c>
      <c r="B708" s="173"/>
      <c r="C708" s="174" t="s">
        <v>12</v>
      </c>
      <c r="D708" s="78" t="s">
        <v>50</v>
      </c>
      <c r="E708" s="78" t="s">
        <v>2086</v>
      </c>
      <c r="F708" s="78" t="s">
        <v>697</v>
      </c>
      <c r="G708" s="78" t="s">
        <v>1942</v>
      </c>
      <c r="H708" s="171">
        <f>INVENTARIO[[#This Row],[Precio Final]]</f>
        <v>30</v>
      </c>
      <c r="I708" s="193">
        <v>10</v>
      </c>
      <c r="J708" s="78">
        <v>2</v>
      </c>
      <c r="K708" s="112">
        <f>SUMIFS(VENTAS[Cantidad],VENTAS[Código del producto Vendido],INVENTARIO[[#This Row],[Code]])</f>
        <v>2</v>
      </c>
      <c r="L708" s="120">
        <f>INVENTARIO[[#This Row],[Entradas]]-INVENTARIO[[#This Row],[Salidas]]</f>
        <v>0</v>
      </c>
      <c r="M708" s="171">
        <f>INVENTARIO[[#This Row],[Precio Final]]*10%</f>
        <v>3</v>
      </c>
      <c r="N708" s="42">
        <v>0</v>
      </c>
      <c r="O708" s="42">
        <v>29.59</v>
      </c>
      <c r="P708" s="42">
        <v>19.59</v>
      </c>
      <c r="Q708" s="110"/>
      <c r="R708" s="42"/>
      <c r="S708" s="177">
        <v>5</v>
      </c>
      <c r="T708" s="42">
        <f>INVENTARIO[[#This Row],[Costo Unitario (USD)]]+INVENTARIO[[#This Row],[Costo Envío (USD)]]</f>
        <v>24.59</v>
      </c>
      <c r="U708" s="42">
        <f>INVENTARIO[[#This Row],[Costo total]]*1.5</f>
        <v>36.884999999999998</v>
      </c>
      <c r="V708" s="42">
        <v>30</v>
      </c>
      <c r="W708" s="42">
        <f>INVENTARIO[[#This Row],[Precio Final]]-INVENTARIO[[#This Row],[Costo total]]</f>
        <v>5.41</v>
      </c>
      <c r="X708" s="175">
        <f>INVENTARIO[[#This Row],[Ganancia Unitaria]]*INVENTARIO[[#This Row],[Salidas]]</f>
        <v>10.82</v>
      </c>
      <c r="Y708" s="42"/>
      <c r="Z708" s="20"/>
      <c r="AA708" s="20">
        <f>INVENTARIO[[#This Row],[Costo total]]*INVENTARIO[[#This Row],[Entradas]]</f>
        <v>49.18</v>
      </c>
      <c r="AB708" s="172">
        <f>INVENTARIO[[#This Row],[Stock Actual]]*INVENTARIO[[#This Row],[Costo total]]</f>
        <v>0</v>
      </c>
    </row>
    <row r="709" spans="1:28" ht="55" customHeight="1" x14ac:dyDescent="0.15">
      <c r="A709" s="43" t="s">
        <v>2054</v>
      </c>
      <c r="B709" s="169"/>
      <c r="C709" s="170" t="s">
        <v>12</v>
      </c>
      <c r="D709" s="83" t="s">
        <v>2327</v>
      </c>
      <c r="E709" s="83" t="s">
        <v>2086</v>
      </c>
      <c r="F709" s="83" t="s">
        <v>695</v>
      </c>
      <c r="G709" s="83" t="s">
        <v>1942</v>
      </c>
      <c r="H709" s="171">
        <f>INVENTARIO[[#This Row],[Precio Final]]</f>
        <v>30</v>
      </c>
      <c r="I709" s="192">
        <v>10</v>
      </c>
      <c r="J709" s="83">
        <v>2</v>
      </c>
      <c r="K709" s="112">
        <f>SUMIFS(VENTAS[Cantidad],VENTAS[Código del producto Vendido],INVENTARIO[[#This Row],[Code]])</f>
        <v>2</v>
      </c>
      <c r="L709" s="121">
        <f>INVENTARIO[[#This Row],[Entradas]]-INVENTARIO[[#This Row],[Salidas]]</f>
        <v>0</v>
      </c>
      <c r="M709" s="171">
        <f>INVENTARIO[[#This Row],[Precio Final]]*10%</f>
        <v>3</v>
      </c>
      <c r="N709" s="43">
        <v>0</v>
      </c>
      <c r="O709" s="43">
        <v>29.59</v>
      </c>
      <c r="P709" s="43">
        <v>19.59</v>
      </c>
      <c r="Q709" s="112"/>
      <c r="R709" s="43"/>
      <c r="S709" s="176">
        <v>5</v>
      </c>
      <c r="T709" s="168">
        <f>INVENTARIO[[#This Row],[Costo Unitario (USD)]]+INVENTARIO[[#This Row],[Costo Envío (USD)]]</f>
        <v>24.59</v>
      </c>
      <c r="U709" s="168">
        <f>INVENTARIO[[#This Row],[Costo total]]*1.5</f>
        <v>36.884999999999998</v>
      </c>
      <c r="V709" s="43">
        <v>30</v>
      </c>
      <c r="W709" s="43">
        <f>INVENTARIO[[#This Row],[Precio Final]]-INVENTARIO[[#This Row],[Costo total]]</f>
        <v>5.41</v>
      </c>
      <c r="X709" s="172">
        <f>INVENTARIO[[#This Row],[Ganancia Unitaria]]*INVENTARIO[[#This Row],[Salidas]]</f>
        <v>10.82</v>
      </c>
      <c r="Y709" s="43"/>
      <c r="Z709" s="43"/>
      <c r="AA709" s="43">
        <f>INVENTARIO[[#This Row],[Costo total]]*INVENTARIO[[#This Row],[Entradas]]</f>
        <v>49.18</v>
      </c>
      <c r="AB709" s="172">
        <f>INVENTARIO[[#This Row],[Stock Actual]]*INVENTARIO[[#This Row],[Costo total]]</f>
        <v>0</v>
      </c>
    </row>
    <row r="710" spans="1:28" ht="55" customHeight="1" x14ac:dyDescent="0.15">
      <c r="A710" s="42" t="s">
        <v>2055</v>
      </c>
      <c r="B710" s="173"/>
      <c r="C710" s="174" t="s">
        <v>12</v>
      </c>
      <c r="D710" s="78" t="s">
        <v>2327</v>
      </c>
      <c r="E710" s="78" t="s">
        <v>2533</v>
      </c>
      <c r="F710" s="78" t="s">
        <v>695</v>
      </c>
      <c r="G710" s="78" t="s">
        <v>1942</v>
      </c>
      <c r="H710" s="171">
        <f>INVENTARIO[[#This Row],[Precio Final]]</f>
        <v>20</v>
      </c>
      <c r="I710" s="193">
        <v>5</v>
      </c>
      <c r="J710" s="78">
        <v>2</v>
      </c>
      <c r="K710" s="112">
        <f>SUMIFS(VENTAS[Cantidad],VENTAS[Código del producto Vendido],INVENTARIO[[#This Row],[Code]])</f>
        <v>2</v>
      </c>
      <c r="L710" s="120">
        <f>INVENTARIO[[#This Row],[Entradas]]-INVENTARIO[[#This Row],[Salidas]]</f>
        <v>0</v>
      </c>
      <c r="M710" s="171">
        <f>INVENTARIO[[#This Row],[Precio Final]]*10%</f>
        <v>2</v>
      </c>
      <c r="N710" s="42">
        <v>0</v>
      </c>
      <c r="O710" s="42">
        <v>30</v>
      </c>
      <c r="P710" s="42">
        <v>9.99</v>
      </c>
      <c r="Q710" s="110"/>
      <c r="R710" s="42"/>
      <c r="S710" s="177">
        <v>3</v>
      </c>
      <c r="T710" s="42">
        <f>INVENTARIO[[#This Row],[Costo Unitario (USD)]]+INVENTARIO[[#This Row],[Costo Envío (USD)]]</f>
        <v>12.99</v>
      </c>
      <c r="U710" s="42">
        <f>INVENTARIO[[#This Row],[Costo total]]*1.5</f>
        <v>19.484999999999999</v>
      </c>
      <c r="V710" s="42">
        <v>20</v>
      </c>
      <c r="W710" s="42">
        <f>INVENTARIO[[#This Row],[Precio Final]]-INVENTARIO[[#This Row],[Costo total]]</f>
        <v>7.01</v>
      </c>
      <c r="X710" s="175">
        <f>INVENTARIO[[#This Row],[Ganancia Unitaria]]*INVENTARIO[[#This Row],[Salidas]]</f>
        <v>14.02</v>
      </c>
      <c r="Y710" s="42"/>
      <c r="Z710" s="20"/>
      <c r="AA710" s="20">
        <f>INVENTARIO[[#This Row],[Costo total]]*INVENTARIO[[#This Row],[Entradas]]</f>
        <v>25.98</v>
      </c>
      <c r="AB710" s="172">
        <f>INVENTARIO[[#This Row],[Stock Actual]]*INVENTARIO[[#This Row],[Costo total]]</f>
        <v>0</v>
      </c>
    </row>
    <row r="711" spans="1:28" ht="55" customHeight="1" x14ac:dyDescent="0.15">
      <c r="A711" s="43" t="s">
        <v>2056</v>
      </c>
      <c r="B711" s="169"/>
      <c r="C711" s="170" t="s">
        <v>12</v>
      </c>
      <c r="D711" s="83" t="s">
        <v>2660</v>
      </c>
      <c r="E711" s="83" t="s">
        <v>2823</v>
      </c>
      <c r="F711" s="83" t="s">
        <v>2374</v>
      </c>
      <c r="G711" s="83" t="s">
        <v>426</v>
      </c>
      <c r="H711" s="171">
        <f>INVENTARIO[[#This Row],[Precio Final]]</f>
        <v>30</v>
      </c>
      <c r="I711" s="192">
        <v>6</v>
      </c>
      <c r="J711" s="83">
        <v>1</v>
      </c>
      <c r="K711" s="112">
        <f>SUMIFS(VENTAS[Cantidad],VENTAS[Código del producto Vendido],INVENTARIO[[#This Row],[Code]])</f>
        <v>0</v>
      </c>
      <c r="L711" s="121">
        <f>INVENTARIO[[#This Row],[Entradas]]-INVENTARIO[[#This Row],[Salidas]]</f>
        <v>1</v>
      </c>
      <c r="M711" s="171">
        <f>INVENTARIO[[#This Row],[Precio Final]]*10%</f>
        <v>3</v>
      </c>
      <c r="N711" s="43">
        <v>0</v>
      </c>
      <c r="O711" s="43">
        <v>18</v>
      </c>
      <c r="P711" s="43">
        <v>18</v>
      </c>
      <c r="Q711" s="112"/>
      <c r="R711" s="43"/>
      <c r="S711" s="176">
        <v>3</v>
      </c>
      <c r="T711" s="168">
        <f>INVENTARIO[[#This Row],[Costo Unitario (USD)]]+INVENTARIO[[#This Row],[Costo Envío (USD)]]</f>
        <v>21</v>
      </c>
      <c r="U711" s="168">
        <f>INVENTARIO[[#This Row],[Costo total]]*1.5</f>
        <v>31.5</v>
      </c>
      <c r="V711" s="43">
        <v>30</v>
      </c>
      <c r="W711" s="43">
        <f>INVENTARIO[[#This Row],[Precio Final]]-INVENTARIO[[#This Row],[Costo total]]</f>
        <v>9</v>
      </c>
      <c r="X711" s="172">
        <f>INVENTARIO[[#This Row],[Ganancia Unitaria]]*INVENTARIO[[#This Row],[Salidas]]</f>
        <v>0</v>
      </c>
      <c r="Y711" s="43"/>
      <c r="Z711" s="43"/>
      <c r="AA711" s="43">
        <f>INVENTARIO[[#This Row],[Costo total]]*INVENTARIO[[#This Row],[Entradas]]</f>
        <v>21</v>
      </c>
      <c r="AB711" s="172">
        <f>INVENTARIO[[#This Row],[Stock Actual]]*INVENTARIO[[#This Row],[Costo total]]</f>
        <v>21</v>
      </c>
    </row>
    <row r="712" spans="1:28" ht="55" customHeight="1" x14ac:dyDescent="0.15">
      <c r="A712" s="42" t="s">
        <v>2057</v>
      </c>
      <c r="B712" s="173"/>
      <c r="C712" s="174" t="s">
        <v>12</v>
      </c>
      <c r="D712" s="78" t="s">
        <v>50</v>
      </c>
      <c r="E712" s="78" t="s">
        <v>2337</v>
      </c>
      <c r="F712" s="78" t="s">
        <v>697</v>
      </c>
      <c r="G712" s="78" t="s">
        <v>1942</v>
      </c>
      <c r="H712" s="171">
        <f>INVENTARIO[[#This Row],[Precio Final]]</f>
        <v>30</v>
      </c>
      <c r="I712" s="193">
        <v>6</v>
      </c>
      <c r="J712" s="78">
        <v>3</v>
      </c>
      <c r="K712" s="112">
        <f>SUMIFS(VENTAS[Cantidad],VENTAS[Código del producto Vendido],INVENTARIO[[#This Row],[Code]])</f>
        <v>0</v>
      </c>
      <c r="L712" s="120">
        <f>INVENTARIO[[#This Row],[Entradas]]-INVENTARIO[[#This Row],[Salidas]]</f>
        <v>3</v>
      </c>
      <c r="M712" s="171">
        <f>INVENTARIO[[#This Row],[Precio Final]]*10%</f>
        <v>3</v>
      </c>
      <c r="N712" s="42">
        <v>0</v>
      </c>
      <c r="O712" s="42">
        <v>54</v>
      </c>
      <c r="P712" s="42">
        <v>12</v>
      </c>
      <c r="Q712" s="110"/>
      <c r="R712" s="42"/>
      <c r="S712" s="177">
        <v>5</v>
      </c>
      <c r="T712" s="42">
        <f>INVENTARIO[[#This Row],[Costo Unitario (USD)]]+INVENTARIO[[#This Row],[Costo Envío (USD)]]</f>
        <v>17</v>
      </c>
      <c r="U712" s="42">
        <f>INVENTARIO[[#This Row],[Costo total]]*1.5</f>
        <v>25.5</v>
      </c>
      <c r="V712" s="42">
        <v>30</v>
      </c>
      <c r="W712" s="42">
        <f>INVENTARIO[[#This Row],[Precio Final]]-INVENTARIO[[#This Row],[Costo total]]</f>
        <v>13</v>
      </c>
      <c r="X712" s="175">
        <f>INVENTARIO[[#This Row],[Ganancia Unitaria]]*INVENTARIO[[#This Row],[Salidas]]</f>
        <v>0</v>
      </c>
      <c r="Y712" s="42"/>
      <c r="Z712" s="20"/>
      <c r="AA712" s="20">
        <f>INVENTARIO[[#This Row],[Costo total]]*INVENTARIO[[#This Row],[Entradas]]</f>
        <v>51</v>
      </c>
      <c r="AB712" s="172">
        <f>INVENTARIO[[#This Row],[Stock Actual]]*INVENTARIO[[#This Row],[Costo total]]</f>
        <v>51</v>
      </c>
    </row>
    <row r="713" spans="1:28" ht="55" customHeight="1" x14ac:dyDescent="0.15">
      <c r="A713" s="43" t="s">
        <v>2058</v>
      </c>
      <c r="B713" s="169"/>
      <c r="C713" s="170" t="s">
        <v>12</v>
      </c>
      <c r="D713" s="83" t="s">
        <v>50</v>
      </c>
      <c r="E713" s="83" t="s">
        <v>2337</v>
      </c>
      <c r="F713" s="83" t="s">
        <v>695</v>
      </c>
      <c r="G713" s="83" t="s">
        <v>1942</v>
      </c>
      <c r="H713" s="171">
        <f>INVENTARIO[[#This Row],[Precio Final]]</f>
        <v>30</v>
      </c>
      <c r="I713" s="192">
        <v>6</v>
      </c>
      <c r="J713" s="83">
        <v>2</v>
      </c>
      <c r="K713" s="112">
        <f>SUMIFS(VENTAS[Cantidad],VENTAS[Código del producto Vendido],INVENTARIO[[#This Row],[Code]])</f>
        <v>2</v>
      </c>
      <c r="L713" s="121">
        <f>INVENTARIO[[#This Row],[Entradas]]-INVENTARIO[[#This Row],[Salidas]]</f>
        <v>0</v>
      </c>
      <c r="M713" s="171">
        <f>INVENTARIO[[#This Row],[Precio Final]]*10%</f>
        <v>3</v>
      </c>
      <c r="N713" s="43">
        <v>0</v>
      </c>
      <c r="O713" s="43">
        <v>18</v>
      </c>
      <c r="P713" s="43">
        <v>12</v>
      </c>
      <c r="Q713" s="112"/>
      <c r="R713" s="43"/>
      <c r="S713" s="176">
        <v>5</v>
      </c>
      <c r="T713" s="168">
        <f>INVENTARIO[[#This Row],[Costo Unitario (USD)]]+INVENTARIO[[#This Row],[Costo Envío (USD)]]</f>
        <v>17</v>
      </c>
      <c r="U713" s="168">
        <f>INVENTARIO[[#This Row],[Costo total]]*1.5</f>
        <v>25.5</v>
      </c>
      <c r="V713" s="43">
        <v>30</v>
      </c>
      <c r="W713" s="43">
        <f>INVENTARIO[[#This Row],[Precio Final]]-INVENTARIO[[#This Row],[Costo total]]</f>
        <v>13</v>
      </c>
      <c r="X713" s="172">
        <f>INVENTARIO[[#This Row],[Ganancia Unitaria]]*INVENTARIO[[#This Row],[Salidas]]</f>
        <v>26</v>
      </c>
      <c r="Y713" s="43"/>
      <c r="Z713" s="43"/>
      <c r="AA713" s="43">
        <f>INVENTARIO[[#This Row],[Costo total]]*INVENTARIO[[#This Row],[Entradas]]</f>
        <v>34</v>
      </c>
      <c r="AB713" s="172">
        <f>INVENTARIO[[#This Row],[Stock Actual]]*INVENTARIO[[#This Row],[Costo total]]</f>
        <v>0</v>
      </c>
    </row>
    <row r="714" spans="1:28" ht="55" customHeight="1" x14ac:dyDescent="0.15">
      <c r="A714" s="42" t="s">
        <v>2059</v>
      </c>
      <c r="B714" s="173"/>
      <c r="C714" s="174" t="s">
        <v>12</v>
      </c>
      <c r="D714" s="78" t="s">
        <v>2668</v>
      </c>
      <c r="E714" s="78" t="s">
        <v>2087</v>
      </c>
      <c r="F714" s="78" t="s">
        <v>713</v>
      </c>
      <c r="G714" s="78" t="s">
        <v>1942</v>
      </c>
      <c r="H714" s="171">
        <f>INVENTARIO[[#This Row],[Precio Final]]</f>
        <v>18</v>
      </c>
      <c r="I714" s="193">
        <v>5</v>
      </c>
      <c r="J714" s="78">
        <v>1</v>
      </c>
      <c r="K714" s="112">
        <f>SUMIFS(VENTAS[Cantidad],VENTAS[Código del producto Vendido],INVENTARIO[[#This Row],[Code]])</f>
        <v>0</v>
      </c>
      <c r="L714" s="120">
        <f>INVENTARIO[[#This Row],[Entradas]]-INVENTARIO[[#This Row],[Salidas]]</f>
        <v>1</v>
      </c>
      <c r="M714" s="171">
        <f>INVENTARIO[[#This Row],[Precio Final]]*10%</f>
        <v>1.8</v>
      </c>
      <c r="N714" s="42">
        <v>0</v>
      </c>
      <c r="O714" s="42">
        <v>12.49</v>
      </c>
      <c r="P714" s="42">
        <v>7.49</v>
      </c>
      <c r="Q714" s="110"/>
      <c r="R714" s="42"/>
      <c r="S714" s="177">
        <v>4</v>
      </c>
      <c r="T714" s="42">
        <f>INVENTARIO[[#This Row],[Costo Unitario (USD)]]+INVENTARIO[[#This Row],[Costo Envío (USD)]]</f>
        <v>11.49</v>
      </c>
      <c r="U714" s="42">
        <f>INVENTARIO[[#This Row],[Costo total]]*1.5</f>
        <v>17.234999999999999</v>
      </c>
      <c r="V714" s="42">
        <v>18</v>
      </c>
      <c r="W714" s="42">
        <f>INVENTARIO[[#This Row],[Precio Final]]-INVENTARIO[[#This Row],[Costo total]]</f>
        <v>6.51</v>
      </c>
      <c r="X714" s="175">
        <f>INVENTARIO[[#This Row],[Ganancia Unitaria]]*INVENTARIO[[#This Row],[Salidas]]</f>
        <v>0</v>
      </c>
      <c r="Y714" s="42" t="s">
        <v>2281</v>
      </c>
      <c r="Z714" s="20"/>
      <c r="AA714" s="20">
        <f>INVENTARIO[[#This Row],[Costo total]]*INVENTARIO[[#This Row],[Entradas]]</f>
        <v>11.49</v>
      </c>
      <c r="AB714" s="172">
        <f>INVENTARIO[[#This Row],[Stock Actual]]*INVENTARIO[[#This Row],[Costo total]]</f>
        <v>11.49</v>
      </c>
    </row>
    <row r="715" spans="1:28" ht="55" customHeight="1" x14ac:dyDescent="0.15">
      <c r="A715" s="43" t="s">
        <v>2060</v>
      </c>
      <c r="B715" s="169"/>
      <c r="C715" s="170" t="s">
        <v>12</v>
      </c>
      <c r="D715" s="83" t="s">
        <v>2668</v>
      </c>
      <c r="E715" s="83" t="s">
        <v>2087</v>
      </c>
      <c r="F715" s="83" t="s">
        <v>2325</v>
      </c>
      <c r="G715" s="83" t="s">
        <v>1942</v>
      </c>
      <c r="H715" s="171">
        <f>INVENTARIO[[#This Row],[Precio Final]]</f>
        <v>18</v>
      </c>
      <c r="I715" s="192">
        <v>5</v>
      </c>
      <c r="J715" s="83">
        <v>1</v>
      </c>
      <c r="K715" s="112">
        <f>SUMIFS(VENTAS[Cantidad],VENTAS[Código del producto Vendido],INVENTARIO[[#This Row],[Code]])</f>
        <v>0</v>
      </c>
      <c r="L715" s="121">
        <f>INVENTARIO[[#This Row],[Entradas]]-INVENTARIO[[#This Row],[Salidas]]</f>
        <v>1</v>
      </c>
      <c r="M715" s="171">
        <f>INVENTARIO[[#This Row],[Precio Final]]*10%</f>
        <v>1.8</v>
      </c>
      <c r="N715" s="43">
        <v>0</v>
      </c>
      <c r="O715" s="43">
        <v>12.49</v>
      </c>
      <c r="P715" s="43">
        <v>7.49</v>
      </c>
      <c r="Q715" s="112"/>
      <c r="R715" s="43"/>
      <c r="S715" s="176">
        <v>4</v>
      </c>
      <c r="T715" s="168">
        <f>INVENTARIO[[#This Row],[Costo Unitario (USD)]]+INVENTARIO[[#This Row],[Costo Envío (USD)]]</f>
        <v>11.49</v>
      </c>
      <c r="U715" s="168">
        <f>INVENTARIO[[#This Row],[Costo total]]*1.5</f>
        <v>17.234999999999999</v>
      </c>
      <c r="V715" s="43">
        <v>18</v>
      </c>
      <c r="W715" s="43">
        <f>INVENTARIO[[#This Row],[Precio Final]]-INVENTARIO[[#This Row],[Costo total]]</f>
        <v>6.51</v>
      </c>
      <c r="X715" s="172">
        <f>INVENTARIO[[#This Row],[Ganancia Unitaria]]*INVENTARIO[[#This Row],[Salidas]]</f>
        <v>0</v>
      </c>
      <c r="Y715" s="43" t="s">
        <v>2281</v>
      </c>
      <c r="Z715" s="43"/>
      <c r="AA715" s="43">
        <f>INVENTARIO[[#This Row],[Costo total]]*INVENTARIO[[#This Row],[Entradas]]</f>
        <v>11.49</v>
      </c>
      <c r="AB715" s="172">
        <f>INVENTARIO[[#This Row],[Stock Actual]]*INVENTARIO[[#This Row],[Costo total]]</f>
        <v>11.49</v>
      </c>
    </row>
    <row r="716" spans="1:28" ht="55" customHeight="1" x14ac:dyDescent="0.15">
      <c r="A716" s="42" t="s">
        <v>2061</v>
      </c>
      <c r="B716" s="173"/>
      <c r="C716" s="174" t="s">
        <v>12</v>
      </c>
      <c r="D716" s="78" t="s">
        <v>215</v>
      </c>
      <c r="E716" s="78" t="s">
        <v>2087</v>
      </c>
      <c r="F716" s="78" t="s">
        <v>714</v>
      </c>
      <c r="G716" s="78" t="s">
        <v>1942</v>
      </c>
      <c r="H716" s="171">
        <f>INVENTARIO[[#This Row],[Precio Final]]</f>
        <v>18</v>
      </c>
      <c r="I716" s="193">
        <v>5</v>
      </c>
      <c r="J716" s="78">
        <v>1</v>
      </c>
      <c r="K716" s="112">
        <f>SUMIFS(VENTAS[Cantidad],VENTAS[Código del producto Vendido],INVENTARIO[[#This Row],[Code]])</f>
        <v>1</v>
      </c>
      <c r="L716" s="120">
        <f>INVENTARIO[[#This Row],[Entradas]]-INVENTARIO[[#This Row],[Salidas]]</f>
        <v>0</v>
      </c>
      <c r="M716" s="171">
        <f>INVENTARIO[[#This Row],[Precio Final]]*10%</f>
        <v>1.8</v>
      </c>
      <c r="N716" s="42">
        <v>0</v>
      </c>
      <c r="O716" s="42">
        <v>12.49</v>
      </c>
      <c r="P716" s="42">
        <v>7.49</v>
      </c>
      <c r="Q716" s="110"/>
      <c r="R716" s="42"/>
      <c r="S716" s="177">
        <v>4</v>
      </c>
      <c r="T716" s="42">
        <f>INVENTARIO[[#This Row],[Costo Unitario (USD)]]+INVENTARIO[[#This Row],[Costo Envío (USD)]]</f>
        <v>11.49</v>
      </c>
      <c r="U716" s="42">
        <f>INVENTARIO[[#This Row],[Costo total]]*1.5</f>
        <v>17.234999999999999</v>
      </c>
      <c r="V716" s="42">
        <v>18</v>
      </c>
      <c r="W716" s="42">
        <f>INVENTARIO[[#This Row],[Precio Final]]-INVENTARIO[[#This Row],[Costo total]]</f>
        <v>6.51</v>
      </c>
      <c r="X716" s="175">
        <f>INVENTARIO[[#This Row],[Ganancia Unitaria]]*INVENTARIO[[#This Row],[Salidas]]</f>
        <v>6.51</v>
      </c>
      <c r="Y716" s="42" t="s">
        <v>2281</v>
      </c>
      <c r="Z716" s="20"/>
      <c r="AA716" s="20">
        <f>INVENTARIO[[#This Row],[Costo total]]*INVENTARIO[[#This Row],[Entradas]]</f>
        <v>11.49</v>
      </c>
      <c r="AB716" s="172">
        <f>INVENTARIO[[#This Row],[Stock Actual]]*INVENTARIO[[#This Row],[Costo total]]</f>
        <v>0</v>
      </c>
    </row>
    <row r="717" spans="1:28" ht="55" customHeight="1" x14ac:dyDescent="0.15">
      <c r="A717" s="43" t="s">
        <v>2365</v>
      </c>
      <c r="B717" s="169"/>
      <c r="C717" s="170" t="s">
        <v>12</v>
      </c>
      <c r="D717" s="83" t="s">
        <v>2327</v>
      </c>
      <c r="E717" s="83" t="s">
        <v>2353</v>
      </c>
      <c r="F717" s="83" t="s">
        <v>2374</v>
      </c>
      <c r="G717" s="83" t="s">
        <v>426</v>
      </c>
      <c r="H717" s="171">
        <f>INVENTARIO[[#This Row],[Precio Final]]</f>
        <v>30</v>
      </c>
      <c r="I717" s="192"/>
      <c r="J717" s="83">
        <v>1</v>
      </c>
      <c r="K717" s="112">
        <f>SUMIFS(VENTAS[Cantidad],VENTAS[Código del producto Vendido],INVENTARIO[[#This Row],[Code]])</f>
        <v>0</v>
      </c>
      <c r="L717" s="121">
        <f>INVENTARIO[[#This Row],[Entradas]]-INVENTARIO[[#This Row],[Salidas]]</f>
        <v>1</v>
      </c>
      <c r="M717" s="171">
        <f>INVENTARIO[[#This Row],[Precio Final]]*10%</f>
        <v>3</v>
      </c>
      <c r="N717" s="43"/>
      <c r="O717" s="43"/>
      <c r="P717" s="43">
        <v>18</v>
      </c>
      <c r="Q717" s="112"/>
      <c r="R717" s="43"/>
      <c r="S717" s="176">
        <v>3</v>
      </c>
      <c r="T717" s="168">
        <f>INVENTARIO[[#This Row],[Costo Unitario (USD)]]+INVENTARIO[[#This Row],[Costo Envío (USD)]]</f>
        <v>21</v>
      </c>
      <c r="U717" s="168">
        <f>INVENTARIO[[#This Row],[Costo total]]*1.5</f>
        <v>31.5</v>
      </c>
      <c r="V717" s="43">
        <v>30</v>
      </c>
      <c r="W717" s="43">
        <f>INVENTARIO[[#This Row],[Precio Final]]-INVENTARIO[[#This Row],[Costo total]]</f>
        <v>9</v>
      </c>
      <c r="X717" s="172">
        <f>INVENTARIO[[#This Row],[Ganancia Unitaria]]*INVENTARIO[[#This Row],[Salidas]]</f>
        <v>0</v>
      </c>
      <c r="Y717" s="43"/>
      <c r="Z717" s="43"/>
      <c r="AA717" s="43">
        <f>INVENTARIO[[#This Row],[Costo total]]*INVENTARIO[[#This Row],[Entradas]]</f>
        <v>21</v>
      </c>
      <c r="AB717" s="172">
        <f>INVENTARIO[[#This Row],[Stock Actual]]*INVENTARIO[[#This Row],[Costo total]]</f>
        <v>21</v>
      </c>
    </row>
    <row r="718" spans="1:28" ht="55" customHeight="1" x14ac:dyDescent="0.15">
      <c r="A718" s="42" t="s">
        <v>2062</v>
      </c>
      <c r="B718" s="173"/>
      <c r="C718" s="174" t="s">
        <v>12</v>
      </c>
      <c r="D718" s="78" t="s">
        <v>215</v>
      </c>
      <c r="E718" s="78" t="s">
        <v>2088</v>
      </c>
      <c r="F718" s="78" t="s">
        <v>714</v>
      </c>
      <c r="G718" s="78" t="s">
        <v>1942</v>
      </c>
      <c r="H718" s="171">
        <f>INVENTARIO[[#This Row],[Precio Final]]</f>
        <v>30</v>
      </c>
      <c r="I718" s="193">
        <v>10</v>
      </c>
      <c r="J718" s="78">
        <v>1</v>
      </c>
      <c r="K718" s="112">
        <f>SUMIFS(VENTAS[Cantidad],VENTAS[Código del producto Vendido],INVENTARIO[[#This Row],[Code]])</f>
        <v>1</v>
      </c>
      <c r="L718" s="120">
        <f>INVENTARIO[[#This Row],[Entradas]]-INVENTARIO[[#This Row],[Salidas]]</f>
        <v>0</v>
      </c>
      <c r="M718" s="171">
        <f>INVENTARIO[[#This Row],[Precio Final]]*10%</f>
        <v>3</v>
      </c>
      <c r="N718" s="42">
        <v>0</v>
      </c>
      <c r="O718" s="42">
        <v>17</v>
      </c>
      <c r="P718" s="42">
        <v>7</v>
      </c>
      <c r="Q718" s="110"/>
      <c r="R718" s="42"/>
      <c r="S718" s="177">
        <v>10</v>
      </c>
      <c r="T718" s="42">
        <f>INVENTARIO[[#This Row],[Costo Unitario (USD)]]+INVENTARIO[[#This Row],[Costo Envío (USD)]]</f>
        <v>17</v>
      </c>
      <c r="U718" s="42">
        <f>INVENTARIO[[#This Row],[Costo total]]*1.5</f>
        <v>25.5</v>
      </c>
      <c r="V718" s="42">
        <v>30</v>
      </c>
      <c r="W718" s="42">
        <f>INVENTARIO[[#This Row],[Precio Final]]-INVENTARIO[[#This Row],[Costo total]]</f>
        <v>13</v>
      </c>
      <c r="X718" s="175">
        <f>INVENTARIO[[#This Row],[Ganancia Unitaria]]*INVENTARIO[[#This Row],[Salidas]]</f>
        <v>13</v>
      </c>
      <c r="Y718" s="42" t="s">
        <v>2281</v>
      </c>
      <c r="Z718" s="20"/>
      <c r="AA718" s="20">
        <f>INVENTARIO[[#This Row],[Costo total]]*INVENTARIO[[#This Row],[Entradas]]</f>
        <v>17</v>
      </c>
      <c r="AB718" s="172">
        <f>INVENTARIO[[#This Row],[Stock Actual]]*INVENTARIO[[#This Row],[Costo total]]</f>
        <v>0</v>
      </c>
    </row>
    <row r="719" spans="1:28" ht="55" customHeight="1" x14ac:dyDescent="0.15">
      <c r="A719" s="43" t="s">
        <v>2063</v>
      </c>
      <c r="B719" s="169"/>
      <c r="C719" s="170" t="s">
        <v>12</v>
      </c>
      <c r="D719" s="83" t="s">
        <v>2666</v>
      </c>
      <c r="E719" s="83" t="s">
        <v>2088</v>
      </c>
      <c r="F719" s="83" t="s">
        <v>713</v>
      </c>
      <c r="G719" s="83" t="s">
        <v>1942</v>
      </c>
      <c r="H719" s="171">
        <f>INVENTARIO[[#This Row],[Precio Final]]</f>
        <v>30</v>
      </c>
      <c r="I719" s="192">
        <v>10</v>
      </c>
      <c r="J719" s="83">
        <v>1</v>
      </c>
      <c r="K719" s="112">
        <f>SUMIFS(VENTAS[Cantidad],VENTAS[Código del producto Vendido],INVENTARIO[[#This Row],[Code]])</f>
        <v>0</v>
      </c>
      <c r="L719" s="121">
        <f>INVENTARIO[[#This Row],[Entradas]]-INVENTARIO[[#This Row],[Salidas]]</f>
        <v>1</v>
      </c>
      <c r="M719" s="171">
        <f>INVENTARIO[[#This Row],[Precio Final]]*10%</f>
        <v>3</v>
      </c>
      <c r="N719" s="43">
        <v>0</v>
      </c>
      <c r="O719" s="43">
        <v>17</v>
      </c>
      <c r="P719" s="43">
        <v>7</v>
      </c>
      <c r="Q719" s="112"/>
      <c r="R719" s="43"/>
      <c r="S719" s="176">
        <v>10</v>
      </c>
      <c r="T719" s="168">
        <f>INVENTARIO[[#This Row],[Costo Unitario (USD)]]+INVENTARIO[[#This Row],[Costo Envío (USD)]]</f>
        <v>17</v>
      </c>
      <c r="U719" s="168">
        <f>INVENTARIO[[#This Row],[Costo total]]*1.5</f>
        <v>25.5</v>
      </c>
      <c r="V719" s="43">
        <v>30</v>
      </c>
      <c r="W719" s="43">
        <f>INVENTARIO[[#This Row],[Precio Final]]-INVENTARIO[[#This Row],[Costo total]]</f>
        <v>13</v>
      </c>
      <c r="X719" s="172">
        <f>INVENTARIO[[#This Row],[Ganancia Unitaria]]*INVENTARIO[[#This Row],[Salidas]]</f>
        <v>0</v>
      </c>
      <c r="Y719" s="43" t="s">
        <v>2281</v>
      </c>
      <c r="Z719" s="43"/>
      <c r="AA719" s="43">
        <f>INVENTARIO[[#This Row],[Costo total]]*INVENTARIO[[#This Row],[Entradas]]</f>
        <v>17</v>
      </c>
      <c r="AB719" s="172">
        <f>INVENTARIO[[#This Row],[Stock Actual]]*INVENTARIO[[#This Row],[Costo total]]</f>
        <v>17</v>
      </c>
    </row>
    <row r="720" spans="1:28" ht="55" customHeight="1" x14ac:dyDescent="0.15">
      <c r="A720" s="42" t="s">
        <v>2064</v>
      </c>
      <c r="B720" s="173"/>
      <c r="C720" s="174" t="s">
        <v>12</v>
      </c>
      <c r="D720" s="78" t="s">
        <v>215</v>
      </c>
      <c r="E720" s="78" t="s">
        <v>2088</v>
      </c>
      <c r="F720" s="78" t="s">
        <v>712</v>
      </c>
      <c r="G720" s="78" t="s">
        <v>1942</v>
      </c>
      <c r="H720" s="171">
        <f>INVENTARIO[[#This Row],[Precio Final]]</f>
        <v>30</v>
      </c>
      <c r="I720" s="193">
        <v>10</v>
      </c>
      <c r="J720" s="78">
        <v>1</v>
      </c>
      <c r="K720" s="112">
        <f>SUMIFS(VENTAS[Cantidad],VENTAS[Código del producto Vendido],INVENTARIO[[#This Row],[Code]])</f>
        <v>1</v>
      </c>
      <c r="L720" s="120">
        <f>INVENTARIO[[#This Row],[Entradas]]-INVENTARIO[[#This Row],[Salidas]]</f>
        <v>0</v>
      </c>
      <c r="M720" s="171">
        <f>INVENTARIO[[#This Row],[Precio Final]]*10%</f>
        <v>3</v>
      </c>
      <c r="N720" s="42">
        <v>0</v>
      </c>
      <c r="O720" s="42">
        <v>17</v>
      </c>
      <c r="P720" s="42">
        <v>7</v>
      </c>
      <c r="Q720" s="110"/>
      <c r="R720" s="42"/>
      <c r="S720" s="177">
        <v>10</v>
      </c>
      <c r="T720" s="42">
        <f>INVENTARIO[[#This Row],[Costo Unitario (USD)]]+INVENTARIO[[#This Row],[Costo Envío (USD)]]</f>
        <v>17</v>
      </c>
      <c r="U720" s="42">
        <f>INVENTARIO[[#This Row],[Costo total]]*1.5</f>
        <v>25.5</v>
      </c>
      <c r="V720" s="42">
        <v>30</v>
      </c>
      <c r="W720" s="42">
        <f>INVENTARIO[[#This Row],[Precio Final]]-INVENTARIO[[#This Row],[Costo total]]</f>
        <v>13</v>
      </c>
      <c r="X720" s="175">
        <f>INVENTARIO[[#This Row],[Ganancia Unitaria]]*INVENTARIO[[#This Row],[Salidas]]</f>
        <v>13</v>
      </c>
      <c r="Y720" s="42" t="s">
        <v>2281</v>
      </c>
      <c r="Z720" s="20"/>
      <c r="AA720" s="20">
        <f>INVENTARIO[[#This Row],[Costo total]]*INVENTARIO[[#This Row],[Entradas]]</f>
        <v>17</v>
      </c>
      <c r="AB720" s="172">
        <f>INVENTARIO[[#This Row],[Stock Actual]]*INVENTARIO[[#This Row],[Costo total]]</f>
        <v>0</v>
      </c>
    </row>
    <row r="721" spans="1:28" ht="55" customHeight="1" x14ac:dyDescent="0.15">
      <c r="A721" s="43" t="s">
        <v>2065</v>
      </c>
      <c r="B721" s="169"/>
      <c r="C721" s="170" t="s">
        <v>12</v>
      </c>
      <c r="D721" s="83" t="s">
        <v>2666</v>
      </c>
      <c r="E721" s="83" t="s">
        <v>2089</v>
      </c>
      <c r="F721" s="83" t="s">
        <v>2384</v>
      </c>
      <c r="G721" s="83" t="s">
        <v>1942</v>
      </c>
      <c r="H721" s="171">
        <f>INVENTARIO[[#This Row],[Precio Final]]</f>
        <v>27</v>
      </c>
      <c r="I721" s="192">
        <v>10</v>
      </c>
      <c r="J721" s="83">
        <v>1</v>
      </c>
      <c r="K721" s="112">
        <f>SUMIFS(VENTAS[Cantidad],VENTAS[Código del producto Vendido],INVENTARIO[[#This Row],[Code]])</f>
        <v>0</v>
      </c>
      <c r="L721" s="121">
        <f>INVENTARIO[[#This Row],[Entradas]]-INVENTARIO[[#This Row],[Salidas]]</f>
        <v>1</v>
      </c>
      <c r="M721" s="171">
        <f>INVENTARIO[[#This Row],[Precio Final]]*10%</f>
        <v>2.7</v>
      </c>
      <c r="N721" s="43">
        <v>0</v>
      </c>
      <c r="O721" s="43">
        <v>17.5</v>
      </c>
      <c r="P721" s="43">
        <v>7.49</v>
      </c>
      <c r="Q721" s="112"/>
      <c r="R721" s="43"/>
      <c r="S721" s="176">
        <v>5</v>
      </c>
      <c r="T721" s="168">
        <f>INVENTARIO[[#This Row],[Costo Unitario (USD)]]+INVENTARIO[[#This Row],[Costo Envío (USD)]]</f>
        <v>12.49</v>
      </c>
      <c r="U721" s="168">
        <f>INVENTARIO[[#This Row],[Costo total]]*1.5</f>
        <v>18.734999999999999</v>
      </c>
      <c r="V721" s="43">
        <v>27</v>
      </c>
      <c r="W721" s="43">
        <f>INVENTARIO[[#This Row],[Precio Final]]-INVENTARIO[[#This Row],[Costo total]]</f>
        <v>14.51</v>
      </c>
      <c r="X721" s="172">
        <f>INVENTARIO[[#This Row],[Ganancia Unitaria]]*INVENTARIO[[#This Row],[Salidas]]</f>
        <v>0</v>
      </c>
      <c r="Y721" s="43" t="s">
        <v>2281</v>
      </c>
      <c r="Z721" s="43"/>
      <c r="AA721" s="43">
        <f>INVENTARIO[[#This Row],[Costo total]]*INVENTARIO[[#This Row],[Entradas]]</f>
        <v>12.49</v>
      </c>
      <c r="AB721" s="172">
        <f>INVENTARIO[[#This Row],[Stock Actual]]*INVENTARIO[[#This Row],[Costo total]]</f>
        <v>12.49</v>
      </c>
    </row>
    <row r="722" spans="1:28" ht="55" customHeight="1" x14ac:dyDescent="0.15">
      <c r="A722" s="42" t="s">
        <v>2066</v>
      </c>
      <c r="B722" s="173"/>
      <c r="C722" s="174" t="s">
        <v>12</v>
      </c>
      <c r="D722" s="78" t="s">
        <v>2666</v>
      </c>
      <c r="E722" s="78" t="s">
        <v>2089</v>
      </c>
      <c r="F722" s="196" t="s">
        <v>714</v>
      </c>
      <c r="G722" s="78" t="s">
        <v>1942</v>
      </c>
      <c r="H722" s="171">
        <f>INVENTARIO[[#This Row],[Precio Final]]</f>
        <v>27</v>
      </c>
      <c r="I722" s="193">
        <v>10</v>
      </c>
      <c r="J722" s="78">
        <v>1</v>
      </c>
      <c r="K722" s="112">
        <f>SUMIFS(VENTAS[Cantidad],VENTAS[Código del producto Vendido],INVENTARIO[[#This Row],[Code]])</f>
        <v>0</v>
      </c>
      <c r="L722" s="120">
        <f>INVENTARIO[[#This Row],[Entradas]]-INVENTARIO[[#This Row],[Salidas]]</f>
        <v>1</v>
      </c>
      <c r="M722" s="171">
        <f>INVENTARIO[[#This Row],[Precio Final]]*10%</f>
        <v>2.7</v>
      </c>
      <c r="N722" s="42">
        <v>0</v>
      </c>
      <c r="O722" s="42">
        <v>17.5</v>
      </c>
      <c r="P722" s="42">
        <v>7.49</v>
      </c>
      <c r="Q722" s="110"/>
      <c r="R722" s="42"/>
      <c r="S722" s="177">
        <v>5</v>
      </c>
      <c r="T722" s="42">
        <f>INVENTARIO[[#This Row],[Costo Unitario (USD)]]+INVENTARIO[[#This Row],[Costo Envío (USD)]]</f>
        <v>12.49</v>
      </c>
      <c r="U722" s="42">
        <f>INVENTARIO[[#This Row],[Costo total]]*1.5</f>
        <v>18.734999999999999</v>
      </c>
      <c r="V722" s="42">
        <v>27</v>
      </c>
      <c r="W722" s="42">
        <f>INVENTARIO[[#This Row],[Precio Final]]-INVENTARIO[[#This Row],[Costo total]]</f>
        <v>14.51</v>
      </c>
      <c r="X722" s="175">
        <f>INVENTARIO[[#This Row],[Ganancia Unitaria]]*INVENTARIO[[#This Row],[Salidas]]</f>
        <v>0</v>
      </c>
      <c r="Y722" s="42" t="s">
        <v>2281</v>
      </c>
      <c r="Z722" s="20"/>
      <c r="AA722" s="20">
        <f>INVENTARIO[[#This Row],[Costo total]]*INVENTARIO[[#This Row],[Entradas]]</f>
        <v>12.49</v>
      </c>
      <c r="AB722" s="172">
        <f>INVENTARIO[[#This Row],[Stock Actual]]*INVENTARIO[[#This Row],[Costo total]]</f>
        <v>12.49</v>
      </c>
    </row>
    <row r="723" spans="1:28" ht="55" customHeight="1" x14ac:dyDescent="0.15">
      <c r="A723" s="43" t="s">
        <v>2067</v>
      </c>
      <c r="B723" s="169"/>
      <c r="C723" s="170" t="s">
        <v>12</v>
      </c>
      <c r="D723" s="83" t="s">
        <v>215</v>
      </c>
      <c r="E723" s="83" t="s">
        <v>2089</v>
      </c>
      <c r="F723" s="83" t="s">
        <v>2325</v>
      </c>
      <c r="G723" s="83" t="s">
        <v>1942</v>
      </c>
      <c r="H723" s="171">
        <f>INVENTARIO[[#This Row],[Precio Final]]</f>
        <v>27</v>
      </c>
      <c r="I723" s="192">
        <v>10</v>
      </c>
      <c r="J723" s="83">
        <v>1</v>
      </c>
      <c r="K723" s="112">
        <f>SUMIFS(VENTAS[Cantidad],VENTAS[Código del producto Vendido],INVENTARIO[[#This Row],[Code]])</f>
        <v>1</v>
      </c>
      <c r="L723" s="121">
        <f>INVENTARIO[[#This Row],[Entradas]]-INVENTARIO[[#This Row],[Salidas]]</f>
        <v>0</v>
      </c>
      <c r="M723" s="171">
        <f>INVENTARIO[[#This Row],[Precio Final]]*10%</f>
        <v>2.7</v>
      </c>
      <c r="N723" s="43">
        <v>0</v>
      </c>
      <c r="O723" s="43">
        <v>17.5</v>
      </c>
      <c r="P723" s="43">
        <v>7.49</v>
      </c>
      <c r="Q723" s="112"/>
      <c r="R723" s="43"/>
      <c r="S723" s="176">
        <v>5</v>
      </c>
      <c r="T723" s="168">
        <f>INVENTARIO[[#This Row],[Costo Unitario (USD)]]+INVENTARIO[[#This Row],[Costo Envío (USD)]]</f>
        <v>12.49</v>
      </c>
      <c r="U723" s="168">
        <f>INVENTARIO[[#This Row],[Costo total]]*1.5</f>
        <v>18.734999999999999</v>
      </c>
      <c r="V723" s="43">
        <v>27</v>
      </c>
      <c r="W723" s="43">
        <f>INVENTARIO[[#This Row],[Precio Final]]-INVENTARIO[[#This Row],[Costo total]]</f>
        <v>14.51</v>
      </c>
      <c r="X723" s="172">
        <f>INVENTARIO[[#This Row],[Ganancia Unitaria]]*INVENTARIO[[#This Row],[Salidas]]</f>
        <v>14.51</v>
      </c>
      <c r="Y723" s="43" t="s">
        <v>2281</v>
      </c>
      <c r="Z723" s="43"/>
      <c r="AA723" s="43">
        <f>INVENTARIO[[#This Row],[Costo total]]*INVENTARIO[[#This Row],[Entradas]]</f>
        <v>12.49</v>
      </c>
      <c r="AB723" s="172">
        <f>INVENTARIO[[#This Row],[Stock Actual]]*INVENTARIO[[#This Row],[Costo total]]</f>
        <v>0</v>
      </c>
    </row>
    <row r="724" spans="1:28" ht="55" customHeight="1" x14ac:dyDescent="0.15">
      <c r="A724" s="42" t="s">
        <v>2068</v>
      </c>
      <c r="B724" s="173"/>
      <c r="C724" s="174" t="s">
        <v>12</v>
      </c>
      <c r="D724" s="78" t="s">
        <v>215</v>
      </c>
      <c r="E724" s="78" t="s">
        <v>2090</v>
      </c>
      <c r="F724" s="78" t="s">
        <v>714</v>
      </c>
      <c r="G724" s="78" t="s">
        <v>1942</v>
      </c>
      <c r="H724" s="171">
        <f>INVENTARIO[[#This Row],[Precio Final]]</f>
        <v>43</v>
      </c>
      <c r="I724" s="193">
        <v>10</v>
      </c>
      <c r="J724" s="78">
        <v>1</v>
      </c>
      <c r="K724" s="112">
        <f>SUMIFS(VENTAS[Cantidad],VENTAS[Código del producto Vendido],INVENTARIO[[#This Row],[Code]])</f>
        <v>1</v>
      </c>
      <c r="L724" s="120">
        <f>INVENTARIO[[#This Row],[Entradas]]-INVENTARIO[[#This Row],[Salidas]]</f>
        <v>0</v>
      </c>
      <c r="M724" s="171">
        <f>INVENTARIO[[#This Row],[Precio Final]]*10%</f>
        <v>4.3</v>
      </c>
      <c r="N724" s="42">
        <v>0</v>
      </c>
      <c r="O724" s="42">
        <v>27.5</v>
      </c>
      <c r="P724" s="42">
        <v>17.489999999999998</v>
      </c>
      <c r="Q724" s="110"/>
      <c r="R724" s="42"/>
      <c r="S724" s="177">
        <v>10</v>
      </c>
      <c r="T724" s="42">
        <f>INVENTARIO[[#This Row],[Costo Unitario (USD)]]+INVENTARIO[[#This Row],[Costo Envío (USD)]]</f>
        <v>27.49</v>
      </c>
      <c r="U724" s="42">
        <f>INVENTARIO[[#This Row],[Costo total]]*1.5</f>
        <v>41.234999999999999</v>
      </c>
      <c r="V724" s="42">
        <v>43</v>
      </c>
      <c r="W724" s="42">
        <f>INVENTARIO[[#This Row],[Precio Final]]-INVENTARIO[[#This Row],[Costo total]]</f>
        <v>15.510000000000002</v>
      </c>
      <c r="X724" s="175">
        <f>INVENTARIO[[#This Row],[Ganancia Unitaria]]*INVENTARIO[[#This Row],[Salidas]]</f>
        <v>15.510000000000002</v>
      </c>
      <c r="Y724" s="42" t="s">
        <v>2281</v>
      </c>
      <c r="Z724" s="20"/>
      <c r="AA724" s="20">
        <f>INVENTARIO[[#This Row],[Costo total]]*INVENTARIO[[#This Row],[Entradas]]</f>
        <v>27.49</v>
      </c>
      <c r="AB724" s="172">
        <f>INVENTARIO[[#This Row],[Stock Actual]]*INVENTARIO[[#This Row],[Costo total]]</f>
        <v>0</v>
      </c>
    </row>
    <row r="725" spans="1:28" ht="55" customHeight="1" x14ac:dyDescent="0.15">
      <c r="A725" s="43" t="s">
        <v>2069</v>
      </c>
      <c r="B725" s="169"/>
      <c r="C725" s="170" t="s">
        <v>12</v>
      </c>
      <c r="D725" s="83" t="s">
        <v>215</v>
      </c>
      <c r="E725" s="83" t="s">
        <v>2090</v>
      </c>
      <c r="F725" s="83" t="s">
        <v>2325</v>
      </c>
      <c r="G725" s="83" t="s">
        <v>1942</v>
      </c>
      <c r="H725" s="171">
        <f>INVENTARIO[[#This Row],[Precio Final]]</f>
        <v>43</v>
      </c>
      <c r="I725" s="192">
        <v>10</v>
      </c>
      <c r="J725" s="83">
        <v>1</v>
      </c>
      <c r="K725" s="112">
        <f>SUMIFS(VENTAS[Cantidad],VENTAS[Código del producto Vendido],INVENTARIO[[#This Row],[Code]])</f>
        <v>1</v>
      </c>
      <c r="L725" s="121">
        <f>INVENTARIO[[#This Row],[Entradas]]-INVENTARIO[[#This Row],[Salidas]]</f>
        <v>0</v>
      </c>
      <c r="M725" s="171">
        <f>INVENTARIO[[#This Row],[Precio Final]]*10%</f>
        <v>4.3</v>
      </c>
      <c r="N725" s="43">
        <v>0</v>
      </c>
      <c r="O725" s="43">
        <v>27.5</v>
      </c>
      <c r="P725" s="43">
        <v>17.489999999999998</v>
      </c>
      <c r="Q725" s="112"/>
      <c r="R725" s="43"/>
      <c r="S725" s="176">
        <v>10</v>
      </c>
      <c r="T725" s="168">
        <f>INVENTARIO[[#This Row],[Costo Unitario (USD)]]+INVENTARIO[[#This Row],[Costo Envío (USD)]]</f>
        <v>27.49</v>
      </c>
      <c r="U725" s="168">
        <f>INVENTARIO[[#This Row],[Costo total]]*1.5</f>
        <v>41.234999999999999</v>
      </c>
      <c r="V725" s="43">
        <v>43</v>
      </c>
      <c r="W725" s="43">
        <f>INVENTARIO[[#This Row],[Precio Final]]-INVENTARIO[[#This Row],[Costo total]]</f>
        <v>15.510000000000002</v>
      </c>
      <c r="X725" s="172">
        <f>INVENTARIO[[#This Row],[Ganancia Unitaria]]*INVENTARIO[[#This Row],[Salidas]]</f>
        <v>15.510000000000002</v>
      </c>
      <c r="Y725" s="43" t="s">
        <v>2281</v>
      </c>
      <c r="Z725" s="43"/>
      <c r="AA725" s="43">
        <f>INVENTARIO[[#This Row],[Costo total]]*INVENTARIO[[#This Row],[Entradas]]</f>
        <v>27.49</v>
      </c>
      <c r="AB725" s="172">
        <f>INVENTARIO[[#This Row],[Stock Actual]]*INVENTARIO[[#This Row],[Costo total]]</f>
        <v>0</v>
      </c>
    </row>
    <row r="726" spans="1:28" ht="55" customHeight="1" x14ac:dyDescent="0.15">
      <c r="A726" s="42" t="s">
        <v>2091</v>
      </c>
      <c r="B726" s="173"/>
      <c r="C726" s="174" t="s">
        <v>12</v>
      </c>
      <c r="D726" s="78" t="s">
        <v>215</v>
      </c>
      <c r="E726" s="78" t="s">
        <v>2090</v>
      </c>
      <c r="F726" s="78" t="s">
        <v>714</v>
      </c>
      <c r="G726" s="78" t="s">
        <v>1942</v>
      </c>
      <c r="H726" s="171">
        <f>INVENTARIO[[#This Row],[Precio Final]]</f>
        <v>43</v>
      </c>
      <c r="I726" s="193">
        <v>10</v>
      </c>
      <c r="J726" s="78">
        <v>1</v>
      </c>
      <c r="K726" s="112">
        <f>SUMIFS(VENTAS[Cantidad],VENTAS[Código del producto Vendido],INVENTARIO[[#This Row],[Code]])</f>
        <v>1</v>
      </c>
      <c r="L726" s="120">
        <f>INVENTARIO[[#This Row],[Entradas]]-INVENTARIO[[#This Row],[Salidas]]</f>
        <v>0</v>
      </c>
      <c r="M726" s="171">
        <f>INVENTARIO[[#This Row],[Precio Final]]*10%</f>
        <v>4.3</v>
      </c>
      <c r="N726" s="42">
        <v>0</v>
      </c>
      <c r="O726" s="42">
        <v>27.5</v>
      </c>
      <c r="P726" s="42">
        <v>17.489999999999998</v>
      </c>
      <c r="Q726" s="110"/>
      <c r="R726" s="42"/>
      <c r="S726" s="177">
        <v>10</v>
      </c>
      <c r="T726" s="42">
        <f>INVENTARIO[[#This Row],[Costo Unitario (USD)]]+INVENTARIO[[#This Row],[Costo Envío (USD)]]</f>
        <v>27.49</v>
      </c>
      <c r="U726" s="42">
        <f>INVENTARIO[[#This Row],[Costo total]]*1.5</f>
        <v>41.234999999999999</v>
      </c>
      <c r="V726" s="42">
        <v>43</v>
      </c>
      <c r="W726" s="42">
        <f>INVENTARIO[[#This Row],[Precio Final]]-INVENTARIO[[#This Row],[Costo total]]</f>
        <v>15.510000000000002</v>
      </c>
      <c r="X726" s="175">
        <f>INVENTARIO[[#This Row],[Ganancia Unitaria]]*INVENTARIO[[#This Row],[Salidas]]</f>
        <v>15.510000000000002</v>
      </c>
      <c r="Y726" s="42" t="s">
        <v>2281</v>
      </c>
      <c r="Z726" s="20"/>
      <c r="AA726" s="20">
        <f>INVENTARIO[[#This Row],[Costo total]]*INVENTARIO[[#This Row],[Entradas]]</f>
        <v>27.49</v>
      </c>
      <c r="AB726" s="172">
        <f>INVENTARIO[[#This Row],[Stock Actual]]*INVENTARIO[[#This Row],[Costo total]]</f>
        <v>0</v>
      </c>
    </row>
    <row r="727" spans="1:28" ht="55" customHeight="1" x14ac:dyDescent="0.15">
      <c r="A727" s="43" t="s">
        <v>2092</v>
      </c>
      <c r="B727" s="169"/>
      <c r="C727" s="170" t="s">
        <v>12</v>
      </c>
      <c r="D727" s="83" t="s">
        <v>215</v>
      </c>
      <c r="E727" s="83" t="s">
        <v>2093</v>
      </c>
      <c r="F727" s="83" t="s">
        <v>2325</v>
      </c>
      <c r="G727" s="83" t="s">
        <v>1942</v>
      </c>
      <c r="H727" s="171">
        <f>INVENTARIO[[#This Row],[Precio Final]]</f>
        <v>35</v>
      </c>
      <c r="I727" s="192">
        <v>10</v>
      </c>
      <c r="J727" s="83">
        <v>1</v>
      </c>
      <c r="K727" s="112">
        <f>SUMIFS(VENTAS[Cantidad],VENTAS[Código del producto Vendido],INVENTARIO[[#This Row],[Code]])</f>
        <v>1</v>
      </c>
      <c r="L727" s="121">
        <f>INVENTARIO[[#This Row],[Entradas]]-INVENTARIO[[#This Row],[Salidas]]</f>
        <v>0</v>
      </c>
      <c r="M727" s="171">
        <f>INVENTARIO[[#This Row],[Precio Final]]*10%</f>
        <v>3.5</v>
      </c>
      <c r="N727" s="43">
        <v>0</v>
      </c>
      <c r="O727" s="43">
        <v>22.5</v>
      </c>
      <c r="P727" s="43">
        <v>12.49</v>
      </c>
      <c r="Q727" s="112"/>
      <c r="R727" s="43"/>
      <c r="S727" s="176">
        <v>10</v>
      </c>
      <c r="T727" s="168">
        <f>INVENTARIO[[#This Row],[Costo Unitario (USD)]]+INVENTARIO[[#This Row],[Costo Envío (USD)]]</f>
        <v>22.490000000000002</v>
      </c>
      <c r="U727" s="168">
        <f>INVENTARIO[[#This Row],[Costo total]]*1.5</f>
        <v>33.734999999999999</v>
      </c>
      <c r="V727" s="43">
        <v>35</v>
      </c>
      <c r="W727" s="43">
        <f>INVENTARIO[[#This Row],[Precio Final]]-INVENTARIO[[#This Row],[Costo total]]</f>
        <v>12.509999999999998</v>
      </c>
      <c r="X727" s="172">
        <f>INVENTARIO[[#This Row],[Ganancia Unitaria]]*INVENTARIO[[#This Row],[Salidas]]</f>
        <v>12.509999999999998</v>
      </c>
      <c r="Y727" s="43" t="s">
        <v>2281</v>
      </c>
      <c r="Z727" s="43"/>
      <c r="AA727" s="43">
        <f>INVENTARIO[[#This Row],[Costo total]]*INVENTARIO[[#This Row],[Entradas]]</f>
        <v>22.490000000000002</v>
      </c>
      <c r="AB727" s="172">
        <f>INVENTARIO[[#This Row],[Stock Actual]]*INVENTARIO[[#This Row],[Costo total]]</f>
        <v>0</v>
      </c>
    </row>
    <row r="728" spans="1:28" ht="55" customHeight="1" x14ac:dyDescent="0.15">
      <c r="A728" s="42" t="s">
        <v>2094</v>
      </c>
      <c r="B728" s="173"/>
      <c r="C728" s="174" t="s">
        <v>12</v>
      </c>
      <c r="D728" s="78" t="s">
        <v>215</v>
      </c>
      <c r="E728" s="78" t="s">
        <v>2093</v>
      </c>
      <c r="F728" s="78" t="s">
        <v>713</v>
      </c>
      <c r="G728" s="78" t="s">
        <v>1942</v>
      </c>
      <c r="H728" s="171">
        <f>INVENTARIO[[#This Row],[Precio Final]]</f>
        <v>35</v>
      </c>
      <c r="I728" s="193">
        <v>10</v>
      </c>
      <c r="J728" s="78">
        <v>1</v>
      </c>
      <c r="K728" s="112">
        <f>SUMIFS(VENTAS[Cantidad],VENTAS[Código del producto Vendido],INVENTARIO[[#This Row],[Code]])</f>
        <v>1</v>
      </c>
      <c r="L728" s="120">
        <f>INVENTARIO[[#This Row],[Entradas]]-INVENTARIO[[#This Row],[Salidas]]</f>
        <v>0</v>
      </c>
      <c r="M728" s="171">
        <f>INVENTARIO[[#This Row],[Precio Final]]*10%</f>
        <v>3.5</v>
      </c>
      <c r="N728" s="42">
        <v>0</v>
      </c>
      <c r="O728" s="42">
        <v>22.5</v>
      </c>
      <c r="P728" s="42">
        <v>12.49</v>
      </c>
      <c r="Q728" s="110"/>
      <c r="R728" s="42"/>
      <c r="S728" s="177">
        <v>10</v>
      </c>
      <c r="T728" s="42">
        <f>INVENTARIO[[#This Row],[Costo Unitario (USD)]]+INVENTARIO[[#This Row],[Costo Envío (USD)]]</f>
        <v>22.490000000000002</v>
      </c>
      <c r="U728" s="42">
        <f>INVENTARIO[[#This Row],[Costo total]]*1.5</f>
        <v>33.734999999999999</v>
      </c>
      <c r="V728" s="42">
        <v>35</v>
      </c>
      <c r="W728" s="42">
        <f>INVENTARIO[[#This Row],[Precio Final]]-INVENTARIO[[#This Row],[Costo total]]</f>
        <v>12.509999999999998</v>
      </c>
      <c r="X728" s="175">
        <f>INVENTARIO[[#This Row],[Ganancia Unitaria]]*INVENTARIO[[#This Row],[Salidas]]</f>
        <v>12.509999999999998</v>
      </c>
      <c r="Y728" s="42" t="s">
        <v>2281</v>
      </c>
      <c r="Z728" s="20"/>
      <c r="AA728" s="20">
        <f>INVENTARIO[[#This Row],[Costo total]]*INVENTARIO[[#This Row],[Entradas]]</f>
        <v>22.490000000000002</v>
      </c>
      <c r="AB728" s="172">
        <f>INVENTARIO[[#This Row],[Stock Actual]]*INVENTARIO[[#This Row],[Costo total]]</f>
        <v>0</v>
      </c>
    </row>
    <row r="729" spans="1:28" ht="55" customHeight="1" x14ac:dyDescent="0.15">
      <c r="A729" s="43" t="s">
        <v>2095</v>
      </c>
      <c r="B729" s="169"/>
      <c r="C729" s="170" t="s">
        <v>12</v>
      </c>
      <c r="D729" s="83" t="s">
        <v>215</v>
      </c>
      <c r="E729" s="83" t="s">
        <v>2093</v>
      </c>
      <c r="F729" s="83" t="s">
        <v>692</v>
      </c>
      <c r="G729" s="83" t="s">
        <v>1942</v>
      </c>
      <c r="H729" s="171">
        <f>INVENTARIO[[#This Row],[Precio Final]]</f>
        <v>35</v>
      </c>
      <c r="I729" s="192">
        <v>10</v>
      </c>
      <c r="J729" s="83">
        <v>1</v>
      </c>
      <c r="K729" s="112">
        <f>SUMIFS(VENTAS[Cantidad],VENTAS[Código del producto Vendido],INVENTARIO[[#This Row],[Code]])</f>
        <v>1</v>
      </c>
      <c r="L729" s="121">
        <f>INVENTARIO[[#This Row],[Entradas]]-INVENTARIO[[#This Row],[Salidas]]</f>
        <v>0</v>
      </c>
      <c r="M729" s="171">
        <f>INVENTARIO[[#This Row],[Precio Final]]*10%</f>
        <v>3.5</v>
      </c>
      <c r="N729" s="43">
        <v>0</v>
      </c>
      <c r="O729" s="43">
        <v>0</v>
      </c>
      <c r="P729" s="43">
        <v>12.49</v>
      </c>
      <c r="Q729" s="112"/>
      <c r="R729" s="43"/>
      <c r="S729" s="176">
        <v>10</v>
      </c>
      <c r="T729" s="168">
        <f>INVENTARIO[[#This Row],[Costo Unitario (USD)]]+INVENTARIO[[#This Row],[Costo Envío (USD)]]</f>
        <v>22.490000000000002</v>
      </c>
      <c r="U729" s="168">
        <f>INVENTARIO[[#This Row],[Costo total]]*1.5</f>
        <v>33.734999999999999</v>
      </c>
      <c r="V729" s="43">
        <v>35</v>
      </c>
      <c r="W729" s="43">
        <f>INVENTARIO[[#This Row],[Precio Final]]-INVENTARIO[[#This Row],[Costo total]]</f>
        <v>12.509999999999998</v>
      </c>
      <c r="X729" s="172">
        <f>INVENTARIO[[#This Row],[Ganancia Unitaria]]*INVENTARIO[[#This Row],[Salidas]]</f>
        <v>12.509999999999998</v>
      </c>
      <c r="Y729" s="43" t="s">
        <v>2281</v>
      </c>
      <c r="Z729" s="43"/>
      <c r="AA729" s="43">
        <f>INVENTARIO[[#This Row],[Costo total]]*INVENTARIO[[#This Row],[Entradas]]</f>
        <v>22.490000000000002</v>
      </c>
      <c r="AB729" s="172">
        <f>INVENTARIO[[#This Row],[Stock Actual]]*INVENTARIO[[#This Row],[Costo total]]</f>
        <v>0</v>
      </c>
    </row>
    <row r="730" spans="1:28" ht="55" customHeight="1" x14ac:dyDescent="0.15">
      <c r="A730" s="42" t="s">
        <v>2096</v>
      </c>
      <c r="B730" s="173"/>
      <c r="C730" s="174" t="s">
        <v>12</v>
      </c>
      <c r="D730" s="78" t="s">
        <v>50</v>
      </c>
      <c r="E730" s="78" t="s">
        <v>2329</v>
      </c>
      <c r="F730" s="78" t="s">
        <v>695</v>
      </c>
      <c r="G730" s="78" t="s">
        <v>1942</v>
      </c>
      <c r="H730" s="171">
        <f>INVENTARIO[[#This Row],[Precio Final]]</f>
        <v>28</v>
      </c>
      <c r="I730" s="193">
        <v>4</v>
      </c>
      <c r="J730" s="78">
        <v>2</v>
      </c>
      <c r="K730" s="112">
        <f>SUMIFS(VENTAS[Cantidad],VENTAS[Código del producto Vendido],INVENTARIO[[#This Row],[Code]])</f>
        <v>0</v>
      </c>
      <c r="L730" s="120">
        <f>INVENTARIO[[#This Row],[Entradas]]-INVENTARIO[[#This Row],[Salidas]]</f>
        <v>2</v>
      </c>
      <c r="M730" s="171">
        <f>INVENTARIO[[#This Row],[Precio Final]]*10%</f>
        <v>2.8000000000000003</v>
      </c>
      <c r="N730" s="42">
        <v>0</v>
      </c>
      <c r="O730" s="42">
        <v>23</v>
      </c>
      <c r="P730" s="42">
        <v>7.5</v>
      </c>
      <c r="Q730" s="110"/>
      <c r="R730" s="42"/>
      <c r="S730" s="177">
        <v>5</v>
      </c>
      <c r="T730" s="42">
        <f>INVENTARIO[[#This Row],[Costo Unitario (USD)]]+INVENTARIO[[#This Row],[Costo Envío (USD)]]</f>
        <v>12.5</v>
      </c>
      <c r="U730" s="42">
        <f>INVENTARIO[[#This Row],[Costo total]]*1.5</f>
        <v>18.75</v>
      </c>
      <c r="V730" s="42">
        <v>28</v>
      </c>
      <c r="W730" s="42">
        <f>INVENTARIO[[#This Row],[Precio Final]]-INVENTARIO[[#This Row],[Costo total]]</f>
        <v>15.5</v>
      </c>
      <c r="X730" s="175">
        <f>INVENTARIO[[#This Row],[Ganancia Unitaria]]*INVENTARIO[[#This Row],[Salidas]]</f>
        <v>0</v>
      </c>
      <c r="Y730" s="42" t="s">
        <v>2281</v>
      </c>
      <c r="Z730" s="20"/>
      <c r="AA730" s="20">
        <f>INVENTARIO[[#This Row],[Costo total]]*INVENTARIO[[#This Row],[Entradas]]</f>
        <v>25</v>
      </c>
      <c r="AB730" s="172">
        <f>INVENTARIO[[#This Row],[Stock Actual]]*INVENTARIO[[#This Row],[Costo total]]</f>
        <v>25</v>
      </c>
    </row>
    <row r="731" spans="1:28" ht="55" customHeight="1" x14ac:dyDescent="0.15">
      <c r="A731" s="43" t="s">
        <v>2097</v>
      </c>
      <c r="B731" s="169"/>
      <c r="C731" s="170" t="s">
        <v>12</v>
      </c>
      <c r="D731" s="83" t="s">
        <v>2661</v>
      </c>
      <c r="E731" s="83" t="s">
        <v>2329</v>
      </c>
      <c r="F731" s="83" t="s">
        <v>698</v>
      </c>
      <c r="G731" s="83" t="s">
        <v>1942</v>
      </c>
      <c r="H731" s="171">
        <f>INVENTARIO[[#This Row],[Precio Final]]</f>
        <v>28</v>
      </c>
      <c r="I731" s="192">
        <v>4</v>
      </c>
      <c r="J731" s="83">
        <v>2</v>
      </c>
      <c r="K731" s="112">
        <f>SUMIFS(VENTAS[Cantidad],VENTAS[Código del producto Vendido],INVENTARIO[[#This Row],[Code]])</f>
        <v>0</v>
      </c>
      <c r="L731" s="121">
        <f>INVENTARIO[[#This Row],[Entradas]]-INVENTARIO[[#This Row],[Salidas]]</f>
        <v>2</v>
      </c>
      <c r="M731" s="171">
        <f>INVENTARIO[[#This Row],[Precio Final]]*10%</f>
        <v>2.8000000000000003</v>
      </c>
      <c r="N731" s="43">
        <v>0</v>
      </c>
      <c r="O731" s="43">
        <v>23</v>
      </c>
      <c r="P731" s="43">
        <v>7.5</v>
      </c>
      <c r="Q731" s="112"/>
      <c r="R731" s="43"/>
      <c r="S731" s="176">
        <v>5</v>
      </c>
      <c r="T731" s="168">
        <f>INVENTARIO[[#This Row],[Costo Unitario (USD)]]+INVENTARIO[[#This Row],[Costo Envío (USD)]]</f>
        <v>12.5</v>
      </c>
      <c r="U731" s="168">
        <f>INVENTARIO[[#This Row],[Costo total]]*1.5</f>
        <v>18.75</v>
      </c>
      <c r="V731" s="43">
        <v>28</v>
      </c>
      <c r="W731" s="43">
        <f>INVENTARIO[[#This Row],[Precio Final]]-INVENTARIO[[#This Row],[Costo total]]</f>
        <v>15.5</v>
      </c>
      <c r="X731" s="172">
        <f>INVENTARIO[[#This Row],[Ganancia Unitaria]]*INVENTARIO[[#This Row],[Salidas]]</f>
        <v>0</v>
      </c>
      <c r="Y731" s="43" t="s">
        <v>2281</v>
      </c>
      <c r="Z731" s="43"/>
      <c r="AA731" s="43">
        <f>INVENTARIO[[#This Row],[Costo total]]*INVENTARIO[[#This Row],[Entradas]]</f>
        <v>25</v>
      </c>
      <c r="AB731" s="172">
        <f>INVENTARIO[[#This Row],[Stock Actual]]*INVENTARIO[[#This Row],[Costo total]]</f>
        <v>25</v>
      </c>
    </row>
    <row r="732" spans="1:28" ht="55" customHeight="1" x14ac:dyDescent="0.15">
      <c r="A732" s="42" t="s">
        <v>2098</v>
      </c>
      <c r="B732" s="173"/>
      <c r="C732" s="174" t="s">
        <v>12</v>
      </c>
      <c r="D732" s="78" t="s">
        <v>50</v>
      </c>
      <c r="E732" s="78" t="s">
        <v>2329</v>
      </c>
      <c r="F732" s="78" t="s">
        <v>692</v>
      </c>
      <c r="G732" s="78" t="s">
        <v>1942</v>
      </c>
      <c r="H732" s="171">
        <f>INVENTARIO[[#This Row],[Precio Final]]</f>
        <v>28</v>
      </c>
      <c r="I732" s="193">
        <v>4</v>
      </c>
      <c r="J732" s="78">
        <v>2</v>
      </c>
      <c r="K732" s="112">
        <f>SUMIFS(VENTAS[Cantidad],VENTAS[Código del producto Vendido],INVENTARIO[[#This Row],[Code]])</f>
        <v>0</v>
      </c>
      <c r="L732" s="120">
        <f>INVENTARIO[[#This Row],[Entradas]]-INVENTARIO[[#This Row],[Salidas]]</f>
        <v>2</v>
      </c>
      <c r="M732" s="171">
        <f>INVENTARIO[[#This Row],[Precio Final]]*10%</f>
        <v>2.8000000000000003</v>
      </c>
      <c r="N732" s="42">
        <v>0</v>
      </c>
      <c r="O732" s="42">
        <v>11.5</v>
      </c>
      <c r="P732" s="42">
        <v>7.5</v>
      </c>
      <c r="Q732" s="110"/>
      <c r="R732" s="42"/>
      <c r="S732" s="177">
        <v>5</v>
      </c>
      <c r="T732" s="42">
        <f>INVENTARIO[[#This Row],[Costo Unitario (USD)]]+INVENTARIO[[#This Row],[Costo Envío (USD)]]</f>
        <v>12.5</v>
      </c>
      <c r="U732" s="42">
        <f>INVENTARIO[[#This Row],[Costo total]]*1.5</f>
        <v>18.75</v>
      </c>
      <c r="V732" s="42">
        <v>28</v>
      </c>
      <c r="W732" s="42">
        <f>INVENTARIO[[#This Row],[Precio Final]]-INVENTARIO[[#This Row],[Costo total]]</f>
        <v>15.5</v>
      </c>
      <c r="X732" s="175">
        <f>INVENTARIO[[#This Row],[Ganancia Unitaria]]*INVENTARIO[[#This Row],[Salidas]]</f>
        <v>0</v>
      </c>
      <c r="Y732" s="42" t="s">
        <v>2281</v>
      </c>
      <c r="Z732" s="20"/>
      <c r="AA732" s="20">
        <f>INVENTARIO[[#This Row],[Costo total]]*INVENTARIO[[#This Row],[Entradas]]</f>
        <v>25</v>
      </c>
      <c r="AB732" s="172">
        <f>INVENTARIO[[#This Row],[Stock Actual]]*INVENTARIO[[#This Row],[Costo total]]</f>
        <v>25</v>
      </c>
    </row>
    <row r="733" spans="1:28" ht="55" customHeight="1" x14ac:dyDescent="0.15">
      <c r="A733" s="43" t="s">
        <v>2099</v>
      </c>
      <c r="B733" s="169"/>
      <c r="C733" s="170" t="s">
        <v>12</v>
      </c>
      <c r="D733" s="83" t="s">
        <v>2327</v>
      </c>
      <c r="E733" s="83" t="s">
        <v>2355</v>
      </c>
      <c r="F733" s="83" t="s">
        <v>2388</v>
      </c>
      <c r="G733" s="83" t="s">
        <v>426</v>
      </c>
      <c r="H733" s="171">
        <f>INVENTARIO[[#This Row],[Precio Final]]</f>
        <v>32</v>
      </c>
      <c r="I733" s="192">
        <v>8</v>
      </c>
      <c r="J733" s="83">
        <v>1</v>
      </c>
      <c r="K733" s="112">
        <f>SUMIFS(VENTAS[Cantidad],VENTAS[Código del producto Vendido],INVENTARIO[[#This Row],[Code]])</f>
        <v>0</v>
      </c>
      <c r="L733" s="121">
        <f>INVENTARIO[[#This Row],[Entradas]]-INVENTARIO[[#This Row],[Salidas]]</f>
        <v>1</v>
      </c>
      <c r="M733" s="171">
        <f>INVENTARIO[[#This Row],[Precio Final]]*10%</f>
        <v>3.2</v>
      </c>
      <c r="N733" s="43">
        <v>0</v>
      </c>
      <c r="O733" s="43">
        <v>19.5</v>
      </c>
      <c r="P733" s="43">
        <v>11.19</v>
      </c>
      <c r="Q733" s="112"/>
      <c r="R733" s="43"/>
      <c r="S733" s="176">
        <v>5</v>
      </c>
      <c r="T733" s="168">
        <f>INVENTARIO[[#This Row],[Costo Unitario (USD)]]+INVENTARIO[[#This Row],[Costo Envío (USD)]]</f>
        <v>16.189999999999998</v>
      </c>
      <c r="U733" s="168">
        <f>INVENTARIO[[#This Row],[Costo total]]*1.5</f>
        <v>24.284999999999997</v>
      </c>
      <c r="V733" s="43">
        <v>32</v>
      </c>
      <c r="W733" s="43">
        <f>INVENTARIO[[#This Row],[Precio Final]]-INVENTARIO[[#This Row],[Costo total]]</f>
        <v>15.810000000000002</v>
      </c>
      <c r="X733" s="172">
        <f>INVENTARIO[[#This Row],[Ganancia Unitaria]]*INVENTARIO[[#This Row],[Salidas]]</f>
        <v>0</v>
      </c>
      <c r="Y733" s="43"/>
      <c r="Z733" s="43"/>
      <c r="AA733" s="43">
        <f>INVENTARIO[[#This Row],[Costo total]]*INVENTARIO[[#This Row],[Entradas]]</f>
        <v>16.189999999999998</v>
      </c>
      <c r="AB733" s="172">
        <f>INVENTARIO[[#This Row],[Stock Actual]]*INVENTARIO[[#This Row],[Costo total]]</f>
        <v>16.189999999999998</v>
      </c>
    </row>
    <row r="734" spans="1:28" ht="55" customHeight="1" x14ac:dyDescent="0.15">
      <c r="A734" s="42" t="s">
        <v>2100</v>
      </c>
      <c r="B734" s="173"/>
      <c r="C734" s="174" t="s">
        <v>12</v>
      </c>
      <c r="D734" s="78" t="s">
        <v>2327</v>
      </c>
      <c r="E734" s="78" t="s">
        <v>2355</v>
      </c>
      <c r="F734" s="78" t="s">
        <v>697</v>
      </c>
      <c r="G734" s="78" t="s">
        <v>426</v>
      </c>
      <c r="H734" s="171">
        <f>INVENTARIO[[#This Row],[Precio Final]]</f>
        <v>32</v>
      </c>
      <c r="I734" s="193">
        <v>8</v>
      </c>
      <c r="J734" s="78">
        <v>3</v>
      </c>
      <c r="K734" s="112">
        <v>1</v>
      </c>
      <c r="L734" s="120">
        <f>INVENTARIO[[#This Row],[Entradas]]-INVENTARIO[[#This Row],[Salidas]]</f>
        <v>2</v>
      </c>
      <c r="M734" s="171">
        <f>INVENTARIO[[#This Row],[Precio Final]]*10%</f>
        <v>3.2</v>
      </c>
      <c r="N734" s="42">
        <v>0</v>
      </c>
      <c r="O734" s="42">
        <v>39</v>
      </c>
      <c r="P734" s="42">
        <v>11.19</v>
      </c>
      <c r="Q734" s="110"/>
      <c r="R734" s="42"/>
      <c r="S734" s="177">
        <v>5</v>
      </c>
      <c r="T734" s="42">
        <f>INVENTARIO[[#This Row],[Costo Unitario (USD)]]+INVENTARIO[[#This Row],[Costo Envío (USD)]]</f>
        <v>16.189999999999998</v>
      </c>
      <c r="U734" s="42">
        <f>INVENTARIO[[#This Row],[Costo total]]*1.5</f>
        <v>24.284999999999997</v>
      </c>
      <c r="V734" s="42">
        <v>32</v>
      </c>
      <c r="W734" s="42">
        <f>INVENTARIO[[#This Row],[Precio Final]]-INVENTARIO[[#This Row],[Costo total]]</f>
        <v>15.810000000000002</v>
      </c>
      <c r="X734" s="175">
        <f>INVENTARIO[[#This Row],[Ganancia Unitaria]]*INVENTARIO[[#This Row],[Salidas]]</f>
        <v>15.810000000000002</v>
      </c>
      <c r="Y734" s="42"/>
      <c r="Z734" s="20"/>
      <c r="AA734" s="20">
        <f>INVENTARIO[[#This Row],[Costo total]]*INVENTARIO[[#This Row],[Entradas]]</f>
        <v>48.569999999999993</v>
      </c>
      <c r="AB734" s="172">
        <f>INVENTARIO[[#This Row],[Stock Actual]]*INVENTARIO[[#This Row],[Costo total]]</f>
        <v>32.379999999999995</v>
      </c>
    </row>
    <row r="735" spans="1:28" ht="55" customHeight="1" x14ac:dyDescent="0.15">
      <c r="A735" s="43" t="s">
        <v>2101</v>
      </c>
      <c r="B735" s="169"/>
      <c r="C735" s="170" t="s">
        <v>12</v>
      </c>
      <c r="D735" s="83" t="s">
        <v>2660</v>
      </c>
      <c r="E735" s="83" t="s">
        <v>2355</v>
      </c>
      <c r="F735" s="83" t="s">
        <v>698</v>
      </c>
      <c r="G735" s="83" t="s">
        <v>426</v>
      </c>
      <c r="H735" s="171">
        <f>INVENTARIO[[#This Row],[Precio Final]]</f>
        <v>32</v>
      </c>
      <c r="I735" s="192">
        <v>8</v>
      </c>
      <c r="J735" s="83">
        <v>2</v>
      </c>
      <c r="K735" s="112">
        <f>SUMIFS(VENTAS[Cantidad],VENTAS[Código del producto Vendido],INVENTARIO[[#This Row],[Code]])</f>
        <v>0</v>
      </c>
      <c r="L735" s="121">
        <f>INVENTARIO[[#This Row],[Entradas]]-INVENTARIO[[#This Row],[Salidas]]</f>
        <v>2</v>
      </c>
      <c r="M735" s="171">
        <f>INVENTARIO[[#This Row],[Precio Final]]*10%</f>
        <v>3.2</v>
      </c>
      <c r="N735" s="43">
        <v>0</v>
      </c>
      <c r="O735" s="43">
        <v>58.5</v>
      </c>
      <c r="P735" s="43">
        <v>11.19</v>
      </c>
      <c r="Q735" s="112"/>
      <c r="R735" s="43"/>
      <c r="S735" s="176">
        <v>5</v>
      </c>
      <c r="T735" s="168">
        <f>INVENTARIO[[#This Row],[Costo Unitario (USD)]]+INVENTARIO[[#This Row],[Costo Envío (USD)]]</f>
        <v>16.189999999999998</v>
      </c>
      <c r="U735" s="168">
        <f>INVENTARIO[[#This Row],[Costo total]]*1.5</f>
        <v>24.284999999999997</v>
      </c>
      <c r="V735" s="43">
        <v>32</v>
      </c>
      <c r="W735" s="43">
        <f>INVENTARIO[[#This Row],[Precio Final]]-INVENTARIO[[#This Row],[Costo total]]</f>
        <v>15.810000000000002</v>
      </c>
      <c r="X735" s="172">
        <f>INVENTARIO[[#This Row],[Ganancia Unitaria]]*INVENTARIO[[#This Row],[Salidas]]</f>
        <v>0</v>
      </c>
      <c r="Y735" s="43"/>
      <c r="Z735" s="43"/>
      <c r="AA735" s="43">
        <f>INVENTARIO[[#This Row],[Costo total]]*INVENTARIO[[#This Row],[Entradas]]</f>
        <v>32.379999999999995</v>
      </c>
      <c r="AB735" s="172">
        <f>INVENTARIO[[#This Row],[Stock Actual]]*INVENTARIO[[#This Row],[Costo total]]</f>
        <v>32.379999999999995</v>
      </c>
    </row>
    <row r="736" spans="1:28" ht="55" customHeight="1" x14ac:dyDescent="0.15">
      <c r="A736" s="42" t="s">
        <v>2102</v>
      </c>
      <c r="B736" s="173"/>
      <c r="C736" s="174" t="s">
        <v>12</v>
      </c>
      <c r="D736" s="78" t="s">
        <v>2327</v>
      </c>
      <c r="E736" s="78" t="s">
        <v>2355</v>
      </c>
      <c r="F736" s="78" t="s">
        <v>695</v>
      </c>
      <c r="G736" s="78" t="s">
        <v>426</v>
      </c>
      <c r="H736" s="171">
        <f>INVENTARIO[[#This Row],[Precio Final]]</f>
        <v>32</v>
      </c>
      <c r="I736" s="193">
        <v>8</v>
      </c>
      <c r="J736" s="78">
        <v>2</v>
      </c>
      <c r="K736" s="112">
        <v>0</v>
      </c>
      <c r="L736" s="120">
        <f>INVENTARIO[[#This Row],[Entradas]]-INVENTARIO[[#This Row],[Salidas]]</f>
        <v>2</v>
      </c>
      <c r="M736" s="171">
        <f>INVENTARIO[[#This Row],[Precio Final]]*10%</f>
        <v>3.2</v>
      </c>
      <c r="N736" s="42">
        <v>0</v>
      </c>
      <c r="O736" s="42">
        <v>39</v>
      </c>
      <c r="P736" s="42">
        <v>11.19</v>
      </c>
      <c r="Q736" s="110"/>
      <c r="R736" s="42"/>
      <c r="S736" s="177">
        <v>5</v>
      </c>
      <c r="T736" s="42">
        <f>INVENTARIO[[#This Row],[Costo Unitario (USD)]]+INVENTARIO[[#This Row],[Costo Envío (USD)]]</f>
        <v>16.189999999999998</v>
      </c>
      <c r="U736" s="42">
        <f>INVENTARIO[[#This Row],[Costo total]]*1.5</f>
        <v>24.284999999999997</v>
      </c>
      <c r="V736" s="42">
        <v>32</v>
      </c>
      <c r="W736" s="42">
        <f>INVENTARIO[[#This Row],[Precio Final]]-INVENTARIO[[#This Row],[Costo total]]</f>
        <v>15.810000000000002</v>
      </c>
      <c r="X736" s="175">
        <f>INVENTARIO[[#This Row],[Ganancia Unitaria]]*INVENTARIO[[#This Row],[Salidas]]</f>
        <v>0</v>
      </c>
      <c r="Y736" s="42"/>
      <c r="Z736" s="20"/>
      <c r="AA736" s="20">
        <f>INVENTARIO[[#This Row],[Costo total]]*INVENTARIO[[#This Row],[Entradas]]</f>
        <v>32.379999999999995</v>
      </c>
      <c r="AB736" s="172">
        <f>INVENTARIO[[#This Row],[Stock Actual]]*INVENTARIO[[#This Row],[Costo total]]</f>
        <v>32.379999999999995</v>
      </c>
    </row>
    <row r="737" spans="1:28" ht="55" customHeight="1" x14ac:dyDescent="0.15">
      <c r="A737" s="43" t="s">
        <v>2103</v>
      </c>
      <c r="B737" s="169"/>
      <c r="C737" s="170" t="s">
        <v>12</v>
      </c>
      <c r="D737" s="83" t="s">
        <v>2327</v>
      </c>
      <c r="E737" s="83" t="s">
        <v>2534</v>
      </c>
      <c r="F737" s="83" t="s">
        <v>695</v>
      </c>
      <c r="G737" s="83" t="s">
        <v>426</v>
      </c>
      <c r="H737" s="171">
        <f>INVENTARIO[[#This Row],[Precio Final]]</f>
        <v>35</v>
      </c>
      <c r="I737" s="192">
        <v>0</v>
      </c>
      <c r="J737" s="83">
        <v>1</v>
      </c>
      <c r="K737" s="112">
        <f>SUMIFS(VENTAS[Cantidad],VENTAS[Código del producto Vendido],INVENTARIO[[#This Row],[Code]])</f>
        <v>0</v>
      </c>
      <c r="L737" s="121">
        <f>INVENTARIO[[#This Row],[Entradas]]-INVENTARIO[[#This Row],[Salidas]]</f>
        <v>1</v>
      </c>
      <c r="M737" s="171">
        <f>INVENTARIO[[#This Row],[Precio Final]]*10%</f>
        <v>3.5</v>
      </c>
      <c r="N737" s="43">
        <v>0</v>
      </c>
      <c r="O737" s="43">
        <v>0</v>
      </c>
      <c r="P737" s="43">
        <v>15</v>
      </c>
      <c r="Q737" s="112"/>
      <c r="R737" s="43"/>
      <c r="S737" s="176">
        <v>5</v>
      </c>
      <c r="T737" s="168">
        <f>INVENTARIO[[#This Row],[Costo Unitario (USD)]]+INVENTARIO[[#This Row],[Costo Envío (USD)]]</f>
        <v>20</v>
      </c>
      <c r="U737" s="168">
        <f>INVENTARIO[[#This Row],[Costo total]]*1.5</f>
        <v>30</v>
      </c>
      <c r="V737" s="43">
        <v>35</v>
      </c>
      <c r="W737" s="43">
        <f>INVENTARIO[[#This Row],[Precio Final]]-INVENTARIO[[#This Row],[Costo total]]</f>
        <v>15</v>
      </c>
      <c r="X737" s="172">
        <f>INVENTARIO[[#This Row],[Ganancia Unitaria]]*INVENTARIO[[#This Row],[Salidas]]</f>
        <v>0</v>
      </c>
      <c r="Y737" s="43"/>
      <c r="Z737" s="43"/>
      <c r="AA737" s="43">
        <f>INVENTARIO[[#This Row],[Costo total]]*INVENTARIO[[#This Row],[Entradas]]</f>
        <v>20</v>
      </c>
      <c r="AB737" s="172">
        <f>INVENTARIO[[#This Row],[Stock Actual]]*INVENTARIO[[#This Row],[Costo total]]</f>
        <v>20</v>
      </c>
    </row>
    <row r="738" spans="1:28" ht="55" customHeight="1" x14ac:dyDescent="0.15">
      <c r="A738" s="42" t="s">
        <v>2105</v>
      </c>
      <c r="B738" s="173"/>
      <c r="C738" s="174" t="s">
        <v>12</v>
      </c>
      <c r="D738" s="78" t="s">
        <v>2327</v>
      </c>
      <c r="E738" s="78" t="s">
        <v>2104</v>
      </c>
      <c r="F738" s="78" t="s">
        <v>695</v>
      </c>
      <c r="G738" s="78" t="s">
        <v>426</v>
      </c>
      <c r="H738" s="171">
        <f>INVENTARIO[[#This Row],[Precio Final]]</f>
        <v>20</v>
      </c>
      <c r="I738" s="193">
        <v>5</v>
      </c>
      <c r="J738" s="78">
        <v>4</v>
      </c>
      <c r="K738" s="112">
        <f>SUMIFS(VENTAS[Cantidad],VENTAS[Código del producto Vendido],INVENTARIO[[#This Row],[Code]])</f>
        <v>1</v>
      </c>
      <c r="L738" s="120">
        <f>INVENTARIO[[#This Row],[Entradas]]-INVENTARIO[[#This Row],[Salidas]]</f>
        <v>3</v>
      </c>
      <c r="M738" s="171">
        <f>INVENTARIO[[#This Row],[Precio Final]]*10%</f>
        <v>2</v>
      </c>
      <c r="N738" s="42">
        <v>0</v>
      </c>
      <c r="O738" s="42">
        <v>17</v>
      </c>
      <c r="P738" s="42">
        <v>12</v>
      </c>
      <c r="Q738" s="110"/>
      <c r="R738" s="42"/>
      <c r="S738" s="177">
        <v>5</v>
      </c>
      <c r="T738" s="42">
        <f>INVENTARIO[[#This Row],[Costo Unitario (USD)]]+INVENTARIO[[#This Row],[Costo Envío (USD)]]</f>
        <v>17</v>
      </c>
      <c r="U738" s="42">
        <f>INVENTARIO[[#This Row],[Costo total]]*1.5</f>
        <v>25.5</v>
      </c>
      <c r="V738" s="42">
        <v>20</v>
      </c>
      <c r="W738" s="42">
        <f>INVENTARIO[[#This Row],[Precio Final]]-INVENTARIO[[#This Row],[Costo total]]</f>
        <v>3</v>
      </c>
      <c r="X738" s="175">
        <f>INVENTARIO[[#This Row],[Ganancia Unitaria]]*INVENTARIO[[#This Row],[Salidas]]</f>
        <v>3</v>
      </c>
      <c r="Y738" s="42"/>
      <c r="Z738" s="20"/>
      <c r="AA738" s="20">
        <f>INVENTARIO[[#This Row],[Costo total]]*INVENTARIO[[#This Row],[Entradas]]</f>
        <v>68</v>
      </c>
      <c r="AB738" s="172">
        <f>INVENTARIO[[#This Row],[Stock Actual]]*INVENTARIO[[#This Row],[Costo total]]</f>
        <v>51</v>
      </c>
    </row>
    <row r="739" spans="1:28" ht="55" customHeight="1" x14ac:dyDescent="0.15">
      <c r="A739" s="43" t="s">
        <v>2106</v>
      </c>
      <c r="B739" s="169"/>
      <c r="C739" s="170" t="s">
        <v>12</v>
      </c>
      <c r="D739" s="83" t="s">
        <v>215</v>
      </c>
      <c r="E739" s="83" t="s">
        <v>2535</v>
      </c>
      <c r="F739" s="83" t="s">
        <v>1342</v>
      </c>
      <c r="G739" s="83" t="s">
        <v>164</v>
      </c>
      <c r="H739" s="171">
        <f>INVENTARIO[[#This Row],[Precio Final]]</f>
        <v>35</v>
      </c>
      <c r="I739" s="192">
        <v>0</v>
      </c>
      <c r="J739" s="83">
        <v>1</v>
      </c>
      <c r="K739" s="112">
        <f>SUMIFS(VENTAS[Cantidad],VENTAS[Código del producto Vendido],INVENTARIO[[#This Row],[Code]])</f>
        <v>0</v>
      </c>
      <c r="L739" s="121">
        <f>INVENTARIO[[#This Row],[Entradas]]-INVENTARIO[[#This Row],[Salidas]]</f>
        <v>1</v>
      </c>
      <c r="M739" s="171">
        <f>INVENTARIO[[#This Row],[Precio Final]]*10%</f>
        <v>3.5</v>
      </c>
      <c r="N739" s="43">
        <v>0</v>
      </c>
      <c r="O739" s="43">
        <v>0</v>
      </c>
      <c r="P739" s="43">
        <v>19</v>
      </c>
      <c r="Q739" s="112"/>
      <c r="R739" s="43"/>
      <c r="S739" s="176">
        <v>5</v>
      </c>
      <c r="T739" s="168">
        <f>INVENTARIO[[#This Row],[Costo Unitario (USD)]]+INVENTARIO[[#This Row],[Costo Envío (USD)]]</f>
        <v>24</v>
      </c>
      <c r="U739" s="168">
        <f>INVENTARIO[[#This Row],[Costo total]]*1.5</f>
        <v>36</v>
      </c>
      <c r="V739" s="43">
        <v>35</v>
      </c>
      <c r="W739" s="43">
        <f>INVENTARIO[[#This Row],[Precio Final]]-INVENTARIO[[#This Row],[Costo total]]</f>
        <v>11</v>
      </c>
      <c r="X739" s="172">
        <f>INVENTARIO[[#This Row],[Ganancia Unitaria]]*INVENTARIO[[#This Row],[Salidas]]</f>
        <v>0</v>
      </c>
      <c r="Y739" s="43" t="s">
        <v>2107</v>
      </c>
      <c r="Z739" s="43"/>
      <c r="AA739" s="43">
        <f>INVENTARIO[[#This Row],[Costo total]]*INVENTARIO[[#This Row],[Entradas]]</f>
        <v>24</v>
      </c>
      <c r="AB739" s="172">
        <f>INVENTARIO[[#This Row],[Stock Actual]]*INVENTARIO[[#This Row],[Costo total]]</f>
        <v>24</v>
      </c>
    </row>
    <row r="740" spans="1:28" ht="55" customHeight="1" x14ac:dyDescent="0.15">
      <c r="A740" s="42" t="s">
        <v>2108</v>
      </c>
      <c r="B740" s="173"/>
      <c r="C740" s="174" t="s">
        <v>12</v>
      </c>
      <c r="D740" s="78" t="s">
        <v>2327</v>
      </c>
      <c r="E740" s="78" t="s">
        <v>2109</v>
      </c>
      <c r="F740" s="78" t="s">
        <v>695</v>
      </c>
      <c r="G740" s="78" t="s">
        <v>164</v>
      </c>
      <c r="H740" s="171">
        <f>INVENTARIO[[#This Row],[Precio Final]]</f>
        <v>13</v>
      </c>
      <c r="I740" s="193">
        <v>0</v>
      </c>
      <c r="J740" s="78">
        <v>1</v>
      </c>
      <c r="K740" s="112">
        <f>SUMIFS(VENTAS[Cantidad],VENTAS[Código del producto Vendido],INVENTARIO[[#This Row],[Code]])</f>
        <v>1</v>
      </c>
      <c r="L740" s="120">
        <f>INVENTARIO[[#This Row],[Entradas]]-INVENTARIO[[#This Row],[Salidas]]</f>
        <v>0</v>
      </c>
      <c r="M740" s="171">
        <f>INVENTARIO[[#This Row],[Precio Final]]*10%</f>
        <v>1.3</v>
      </c>
      <c r="N740" s="42">
        <v>0</v>
      </c>
      <c r="O740" s="42">
        <v>0</v>
      </c>
      <c r="P740" s="42">
        <v>6</v>
      </c>
      <c r="Q740" s="110"/>
      <c r="R740" s="42"/>
      <c r="S740" s="176">
        <v>5</v>
      </c>
      <c r="T740" s="42">
        <f>INVENTARIO[[#This Row],[Costo Unitario (USD)]]+INVENTARIO[[#This Row],[Costo Envío (USD)]]</f>
        <v>11</v>
      </c>
      <c r="U740" s="42">
        <f>INVENTARIO[[#This Row],[Costo total]]*1.5</f>
        <v>16.5</v>
      </c>
      <c r="V740" s="42">
        <v>13</v>
      </c>
      <c r="W740" s="42">
        <f>INVENTARIO[[#This Row],[Precio Final]]-INVENTARIO[[#This Row],[Costo total]]</f>
        <v>2</v>
      </c>
      <c r="X740" s="175">
        <f>INVENTARIO[[#This Row],[Ganancia Unitaria]]*INVENTARIO[[#This Row],[Salidas]]</f>
        <v>2</v>
      </c>
      <c r="Y740" s="42" t="s">
        <v>2107</v>
      </c>
      <c r="Z740" s="20"/>
      <c r="AA740" s="20">
        <f>INVENTARIO[[#This Row],[Costo total]]*INVENTARIO[[#This Row],[Entradas]]</f>
        <v>11</v>
      </c>
      <c r="AB740" s="172">
        <f>INVENTARIO[[#This Row],[Stock Actual]]*INVENTARIO[[#This Row],[Costo total]]</f>
        <v>0</v>
      </c>
    </row>
    <row r="741" spans="1:28" ht="55" customHeight="1" x14ac:dyDescent="0.15">
      <c r="A741" s="43" t="s">
        <v>2110</v>
      </c>
      <c r="B741" s="169"/>
      <c r="C741" s="170" t="s">
        <v>12</v>
      </c>
      <c r="D741" s="83" t="s">
        <v>2327</v>
      </c>
      <c r="E741" s="83" t="s">
        <v>2111</v>
      </c>
      <c r="F741" s="83" t="s">
        <v>695</v>
      </c>
      <c r="G741" s="83" t="s">
        <v>164</v>
      </c>
      <c r="H741" s="171">
        <f>INVENTARIO[[#This Row],[Precio Final]]</f>
        <v>25</v>
      </c>
      <c r="I741" s="192">
        <v>0</v>
      </c>
      <c r="J741" s="83">
        <v>0</v>
      </c>
      <c r="K741" s="112">
        <f>SUMIFS(VENTAS[Cantidad],VENTAS[Código del producto Vendido],INVENTARIO[[#This Row],[Code]])</f>
        <v>0</v>
      </c>
      <c r="L741" s="121">
        <f>INVENTARIO[[#This Row],[Entradas]]-INVENTARIO[[#This Row],[Salidas]]</f>
        <v>0</v>
      </c>
      <c r="M741" s="171">
        <f>INVENTARIO[[#This Row],[Precio Final]]*10%</f>
        <v>2.5</v>
      </c>
      <c r="N741" s="43">
        <v>0</v>
      </c>
      <c r="O741" s="43">
        <v>0</v>
      </c>
      <c r="P741" s="43">
        <v>17</v>
      </c>
      <c r="Q741" s="112"/>
      <c r="R741" s="43"/>
      <c r="S741" s="176">
        <v>5</v>
      </c>
      <c r="T741" s="168">
        <f>INVENTARIO[[#This Row],[Costo Unitario (USD)]]+INVENTARIO[[#This Row],[Costo Envío (USD)]]</f>
        <v>22</v>
      </c>
      <c r="U741" s="168">
        <f>INVENTARIO[[#This Row],[Costo total]]*1.5</f>
        <v>33</v>
      </c>
      <c r="V741" s="43">
        <v>25</v>
      </c>
      <c r="W741" s="43">
        <f>INVENTARIO[[#This Row],[Precio Final]]-INVENTARIO[[#This Row],[Costo total]]</f>
        <v>3</v>
      </c>
      <c r="X741" s="172">
        <f>INVENTARIO[[#This Row],[Ganancia Unitaria]]*INVENTARIO[[#This Row],[Salidas]]</f>
        <v>0</v>
      </c>
      <c r="Y741" s="43" t="s">
        <v>2107</v>
      </c>
      <c r="Z741" s="43"/>
      <c r="AA741" s="43">
        <f>INVENTARIO[[#This Row],[Costo total]]*INVENTARIO[[#This Row],[Entradas]]</f>
        <v>0</v>
      </c>
      <c r="AB741" s="172">
        <f>INVENTARIO[[#This Row],[Stock Actual]]*INVENTARIO[[#This Row],[Costo total]]</f>
        <v>0</v>
      </c>
    </row>
    <row r="742" spans="1:28" ht="55" customHeight="1" x14ac:dyDescent="0.15">
      <c r="A742" s="42" t="s">
        <v>2112</v>
      </c>
      <c r="B742" s="173"/>
      <c r="C742" s="174" t="s">
        <v>12</v>
      </c>
      <c r="D742" s="78" t="s">
        <v>2327</v>
      </c>
      <c r="E742" s="78" t="s">
        <v>2113</v>
      </c>
      <c r="F742" s="78" t="s">
        <v>695</v>
      </c>
      <c r="G742" s="78" t="s">
        <v>164</v>
      </c>
      <c r="H742" s="171">
        <f>INVENTARIO[[#This Row],[Precio Final]]</f>
        <v>12</v>
      </c>
      <c r="I742" s="193">
        <v>0</v>
      </c>
      <c r="J742" s="78">
        <v>1</v>
      </c>
      <c r="K742" s="112">
        <f>SUMIFS(VENTAS[Cantidad],VENTAS[Código del producto Vendido],INVENTARIO[[#This Row],[Code]])</f>
        <v>1</v>
      </c>
      <c r="L742" s="120">
        <f>INVENTARIO[[#This Row],[Entradas]]-INVENTARIO[[#This Row],[Salidas]]</f>
        <v>0</v>
      </c>
      <c r="M742" s="171">
        <f>INVENTARIO[[#This Row],[Precio Final]]*10%</f>
        <v>1.2000000000000002</v>
      </c>
      <c r="N742" s="42">
        <v>0</v>
      </c>
      <c r="O742" s="42">
        <v>0</v>
      </c>
      <c r="P742" s="42">
        <v>6</v>
      </c>
      <c r="Q742" s="110"/>
      <c r="R742" s="42"/>
      <c r="S742" s="176">
        <v>5</v>
      </c>
      <c r="T742" s="42">
        <f>INVENTARIO[[#This Row],[Costo Unitario (USD)]]+INVENTARIO[[#This Row],[Costo Envío (USD)]]</f>
        <v>11</v>
      </c>
      <c r="U742" s="42">
        <f>INVENTARIO[[#This Row],[Costo total]]*1.5</f>
        <v>16.5</v>
      </c>
      <c r="V742" s="42">
        <v>12</v>
      </c>
      <c r="W742" s="42">
        <f>INVENTARIO[[#This Row],[Precio Final]]-INVENTARIO[[#This Row],[Costo total]]</f>
        <v>1</v>
      </c>
      <c r="X742" s="175">
        <f>INVENTARIO[[#This Row],[Ganancia Unitaria]]*INVENTARIO[[#This Row],[Salidas]]</f>
        <v>1</v>
      </c>
      <c r="Y742" s="42" t="s">
        <v>2107</v>
      </c>
      <c r="Z742" s="20"/>
      <c r="AA742" s="20">
        <f>INVENTARIO[[#This Row],[Costo total]]*INVENTARIO[[#This Row],[Entradas]]</f>
        <v>11</v>
      </c>
      <c r="AB742" s="172">
        <f>INVENTARIO[[#This Row],[Stock Actual]]*INVENTARIO[[#This Row],[Costo total]]</f>
        <v>0</v>
      </c>
    </row>
    <row r="743" spans="1:28" ht="55" customHeight="1" x14ac:dyDescent="0.15">
      <c r="A743" s="43" t="s">
        <v>2114</v>
      </c>
      <c r="B743" s="169"/>
      <c r="C743" s="170" t="s">
        <v>12</v>
      </c>
      <c r="D743" s="83" t="s">
        <v>2327</v>
      </c>
      <c r="E743" s="83" t="s">
        <v>2115</v>
      </c>
      <c r="F743" s="83" t="s">
        <v>697</v>
      </c>
      <c r="G743" s="83" t="s">
        <v>164</v>
      </c>
      <c r="H743" s="171">
        <f>INVENTARIO[[#This Row],[Precio Final]]</f>
        <v>30</v>
      </c>
      <c r="I743" s="192">
        <v>0</v>
      </c>
      <c r="J743" s="83">
        <v>1</v>
      </c>
      <c r="K743" s="112">
        <f>SUMIFS(VENTAS[Cantidad],VENTAS[Código del producto Vendido],INVENTARIO[[#This Row],[Code]])</f>
        <v>1</v>
      </c>
      <c r="L743" s="121">
        <f>INVENTARIO[[#This Row],[Entradas]]-INVENTARIO[[#This Row],[Salidas]]</f>
        <v>0</v>
      </c>
      <c r="M743" s="171">
        <f>INVENTARIO[[#This Row],[Precio Final]]*10%</f>
        <v>3</v>
      </c>
      <c r="N743" s="43">
        <v>0</v>
      </c>
      <c r="O743" s="43">
        <v>0</v>
      </c>
      <c r="P743" s="43">
        <v>13.5</v>
      </c>
      <c r="Q743" s="112"/>
      <c r="R743" s="43"/>
      <c r="S743" s="176">
        <v>5</v>
      </c>
      <c r="T743" s="168">
        <f>INVENTARIO[[#This Row],[Costo Unitario (USD)]]+INVENTARIO[[#This Row],[Costo Envío (USD)]]</f>
        <v>18.5</v>
      </c>
      <c r="U743" s="168">
        <f>INVENTARIO[[#This Row],[Costo total]]*1.5</f>
        <v>27.75</v>
      </c>
      <c r="V743" s="43">
        <v>30</v>
      </c>
      <c r="W743" s="43">
        <f>INVENTARIO[[#This Row],[Precio Final]]-INVENTARIO[[#This Row],[Costo total]]</f>
        <v>11.5</v>
      </c>
      <c r="X743" s="172">
        <f>INVENTARIO[[#This Row],[Ganancia Unitaria]]*INVENTARIO[[#This Row],[Salidas]]</f>
        <v>11.5</v>
      </c>
      <c r="Y743" s="43" t="s">
        <v>2107</v>
      </c>
      <c r="Z743" s="43"/>
      <c r="AA743" s="43">
        <f>INVENTARIO[[#This Row],[Costo total]]*INVENTARIO[[#This Row],[Entradas]]</f>
        <v>18.5</v>
      </c>
      <c r="AB743" s="172">
        <f>INVENTARIO[[#This Row],[Stock Actual]]*INVENTARIO[[#This Row],[Costo total]]</f>
        <v>0</v>
      </c>
    </row>
    <row r="744" spans="1:28" ht="55" customHeight="1" x14ac:dyDescent="0.15">
      <c r="A744" s="42" t="s">
        <v>2116</v>
      </c>
      <c r="B744" s="173"/>
      <c r="C744" s="174" t="s">
        <v>12</v>
      </c>
      <c r="D744" s="78" t="s">
        <v>2327</v>
      </c>
      <c r="E744" s="78" t="s">
        <v>2117</v>
      </c>
      <c r="F744" s="78" t="s">
        <v>695</v>
      </c>
      <c r="G744" s="78" t="s">
        <v>164</v>
      </c>
      <c r="H744" s="171">
        <f>INVENTARIO[[#This Row],[Precio Final]]</f>
        <v>50</v>
      </c>
      <c r="I744" s="193">
        <v>0</v>
      </c>
      <c r="J744" s="78">
        <v>0</v>
      </c>
      <c r="K744" s="112">
        <f>SUMIFS(VENTAS[Cantidad],VENTAS[Código del producto Vendido],INVENTARIO[[#This Row],[Code]])</f>
        <v>0</v>
      </c>
      <c r="L744" s="120">
        <f>INVENTARIO[[#This Row],[Entradas]]-INVENTARIO[[#This Row],[Salidas]]</f>
        <v>0</v>
      </c>
      <c r="M744" s="171">
        <f>INVENTARIO[[#This Row],[Precio Final]]*10%</f>
        <v>5</v>
      </c>
      <c r="N744" s="42">
        <v>0</v>
      </c>
      <c r="O744" s="42">
        <v>0</v>
      </c>
      <c r="P744" s="42">
        <v>25</v>
      </c>
      <c r="Q744" s="110"/>
      <c r="R744" s="42"/>
      <c r="S744" s="176">
        <v>5</v>
      </c>
      <c r="T744" s="42">
        <f>INVENTARIO[[#This Row],[Costo Unitario (USD)]]+INVENTARIO[[#This Row],[Costo Envío (USD)]]</f>
        <v>30</v>
      </c>
      <c r="U744" s="42">
        <f>INVENTARIO[[#This Row],[Costo total]]*1.5</f>
        <v>45</v>
      </c>
      <c r="V744" s="42">
        <v>50</v>
      </c>
      <c r="W744" s="42">
        <f>INVENTARIO[[#This Row],[Precio Final]]-INVENTARIO[[#This Row],[Costo total]]</f>
        <v>20</v>
      </c>
      <c r="X744" s="175">
        <f>INVENTARIO[[#This Row],[Ganancia Unitaria]]*INVENTARIO[[#This Row],[Salidas]]</f>
        <v>0</v>
      </c>
      <c r="Y744" s="42" t="s">
        <v>2107</v>
      </c>
      <c r="Z744" s="20"/>
      <c r="AA744" s="20">
        <f>INVENTARIO[[#This Row],[Costo total]]*INVENTARIO[[#This Row],[Entradas]]</f>
        <v>0</v>
      </c>
      <c r="AB744" s="172">
        <f>INVENTARIO[[#This Row],[Stock Actual]]*INVENTARIO[[#This Row],[Costo total]]</f>
        <v>0</v>
      </c>
    </row>
    <row r="745" spans="1:28" ht="55" customHeight="1" x14ac:dyDescent="0.15">
      <c r="A745" s="43" t="s">
        <v>2118</v>
      </c>
      <c r="B745" s="169"/>
      <c r="C745" s="170" t="s">
        <v>12</v>
      </c>
      <c r="D745" s="83" t="s">
        <v>215</v>
      </c>
      <c r="E745" s="83" t="s">
        <v>2119</v>
      </c>
      <c r="F745" s="83" t="s">
        <v>714</v>
      </c>
      <c r="G745" s="83" t="s">
        <v>164</v>
      </c>
      <c r="H745" s="171">
        <f>INVENTARIO[[#This Row],[Precio Final]]</f>
        <v>40</v>
      </c>
      <c r="I745" s="192">
        <v>0</v>
      </c>
      <c r="J745" s="83">
        <v>1</v>
      </c>
      <c r="K745" s="112">
        <f>SUMIFS(VENTAS[Cantidad],VENTAS[Código del producto Vendido],INVENTARIO[[#This Row],[Code]])</f>
        <v>1</v>
      </c>
      <c r="L745" s="121">
        <f>INVENTARIO[[#This Row],[Entradas]]-INVENTARIO[[#This Row],[Salidas]]</f>
        <v>0</v>
      </c>
      <c r="M745" s="171">
        <f>INVENTARIO[[#This Row],[Precio Final]]*10%</f>
        <v>4</v>
      </c>
      <c r="N745" s="43">
        <v>0</v>
      </c>
      <c r="O745" s="43">
        <v>0</v>
      </c>
      <c r="P745" s="43">
        <v>18.5</v>
      </c>
      <c r="Q745" s="112"/>
      <c r="R745" s="43"/>
      <c r="S745" s="176">
        <v>5</v>
      </c>
      <c r="T745" s="168">
        <f>INVENTARIO[[#This Row],[Costo Unitario (USD)]]+INVENTARIO[[#This Row],[Costo Envío (USD)]]</f>
        <v>23.5</v>
      </c>
      <c r="U745" s="168">
        <f>INVENTARIO[[#This Row],[Costo total]]*1.5</f>
        <v>35.25</v>
      </c>
      <c r="V745" s="43">
        <v>40</v>
      </c>
      <c r="W745" s="43">
        <f>INVENTARIO[[#This Row],[Precio Final]]-INVENTARIO[[#This Row],[Costo total]]</f>
        <v>16.5</v>
      </c>
      <c r="X745" s="172">
        <f>INVENTARIO[[#This Row],[Ganancia Unitaria]]*INVENTARIO[[#This Row],[Salidas]]</f>
        <v>16.5</v>
      </c>
      <c r="Y745" s="43" t="s">
        <v>2107</v>
      </c>
      <c r="Z745" s="43"/>
      <c r="AA745" s="43">
        <f>INVENTARIO[[#This Row],[Costo total]]*INVENTARIO[[#This Row],[Entradas]]</f>
        <v>23.5</v>
      </c>
      <c r="AB745" s="172">
        <f>INVENTARIO[[#This Row],[Stock Actual]]*INVENTARIO[[#This Row],[Costo total]]</f>
        <v>0</v>
      </c>
    </row>
    <row r="746" spans="1:28" ht="55" customHeight="1" x14ac:dyDescent="0.15">
      <c r="A746" s="42" t="s">
        <v>2120</v>
      </c>
      <c r="B746" s="173"/>
      <c r="C746" s="174" t="s">
        <v>12</v>
      </c>
      <c r="D746" s="78" t="s">
        <v>2327</v>
      </c>
      <c r="E746" s="78" t="s">
        <v>2121</v>
      </c>
      <c r="F746" s="78" t="s">
        <v>698</v>
      </c>
      <c r="G746" s="78" t="s">
        <v>164</v>
      </c>
      <c r="H746" s="171">
        <f>INVENTARIO[[#This Row],[Precio Final]]</f>
        <v>35</v>
      </c>
      <c r="I746" s="193">
        <v>0</v>
      </c>
      <c r="J746" s="78">
        <v>1</v>
      </c>
      <c r="K746" s="112">
        <f>SUMIFS(VENTAS[Cantidad],VENTAS[Código del producto Vendido],INVENTARIO[[#This Row],[Code]])</f>
        <v>1</v>
      </c>
      <c r="L746" s="120">
        <f>INVENTARIO[[#This Row],[Entradas]]-INVENTARIO[[#This Row],[Salidas]]</f>
        <v>0</v>
      </c>
      <c r="M746" s="171">
        <f>INVENTARIO[[#This Row],[Precio Final]]*10%</f>
        <v>3.5</v>
      </c>
      <c r="N746" s="42">
        <v>0</v>
      </c>
      <c r="O746" s="42">
        <v>0</v>
      </c>
      <c r="P746" s="42">
        <v>15.6</v>
      </c>
      <c r="Q746" s="110"/>
      <c r="R746" s="42"/>
      <c r="S746" s="176">
        <v>5</v>
      </c>
      <c r="T746" s="42">
        <f>INVENTARIO[[#This Row],[Costo Unitario (USD)]]+INVENTARIO[[#This Row],[Costo Envío (USD)]]</f>
        <v>20.6</v>
      </c>
      <c r="U746" s="42">
        <f>INVENTARIO[[#This Row],[Costo total]]*1.5</f>
        <v>30.900000000000002</v>
      </c>
      <c r="V746" s="42">
        <v>35</v>
      </c>
      <c r="W746" s="42">
        <f>INVENTARIO[[#This Row],[Precio Final]]-INVENTARIO[[#This Row],[Costo total]]</f>
        <v>14.399999999999999</v>
      </c>
      <c r="X746" s="175">
        <f>INVENTARIO[[#This Row],[Ganancia Unitaria]]*INVENTARIO[[#This Row],[Salidas]]</f>
        <v>14.399999999999999</v>
      </c>
      <c r="Y746" s="42" t="s">
        <v>2107</v>
      </c>
      <c r="Z746" s="20"/>
      <c r="AA746" s="20">
        <f>INVENTARIO[[#This Row],[Costo total]]*INVENTARIO[[#This Row],[Entradas]]</f>
        <v>20.6</v>
      </c>
      <c r="AB746" s="172">
        <f>INVENTARIO[[#This Row],[Stock Actual]]*INVENTARIO[[#This Row],[Costo total]]</f>
        <v>0</v>
      </c>
    </row>
    <row r="747" spans="1:28" ht="55" customHeight="1" x14ac:dyDescent="0.15">
      <c r="A747" s="43" t="s">
        <v>2122</v>
      </c>
      <c r="B747" s="169"/>
      <c r="C747" s="170" t="s">
        <v>12</v>
      </c>
      <c r="D747" s="83" t="s">
        <v>2327</v>
      </c>
      <c r="E747" s="83" t="s">
        <v>2354</v>
      </c>
      <c r="F747" s="83" t="s">
        <v>3005</v>
      </c>
      <c r="G747" s="83" t="s">
        <v>164</v>
      </c>
      <c r="H747" s="171">
        <f>INVENTARIO[[#This Row],[Precio Final]]</f>
        <v>20</v>
      </c>
      <c r="I747" s="192">
        <v>0</v>
      </c>
      <c r="J747" s="83">
        <v>1</v>
      </c>
      <c r="K747" s="112">
        <f>SUMIFS(VENTAS[Cantidad],VENTAS[Código del producto Vendido],INVENTARIO[[#This Row],[Code]])</f>
        <v>0</v>
      </c>
      <c r="L747" s="121">
        <f>INVENTARIO[[#This Row],[Entradas]]-INVENTARIO[[#This Row],[Salidas]]</f>
        <v>1</v>
      </c>
      <c r="M747" s="171">
        <f>INVENTARIO[[#This Row],[Precio Final]]*10%</f>
        <v>2</v>
      </c>
      <c r="N747" s="43">
        <v>0</v>
      </c>
      <c r="O747" s="43">
        <v>0</v>
      </c>
      <c r="P747" s="43">
        <v>13.5</v>
      </c>
      <c r="Q747" s="112"/>
      <c r="R747" s="43"/>
      <c r="S747" s="176">
        <v>1.5</v>
      </c>
      <c r="T747" s="168">
        <f>INVENTARIO[[#This Row],[Costo Unitario (USD)]]+INVENTARIO[[#This Row],[Costo Envío (USD)]]</f>
        <v>15</v>
      </c>
      <c r="U747" s="168">
        <f>INVENTARIO[[#This Row],[Costo total]]*1.5</f>
        <v>22.5</v>
      </c>
      <c r="V747" s="43">
        <v>20</v>
      </c>
      <c r="W747" s="43">
        <f>INVENTARIO[[#This Row],[Precio Final]]-INVENTARIO[[#This Row],[Costo total]]</f>
        <v>5</v>
      </c>
      <c r="X747" s="172">
        <f>INVENTARIO[[#This Row],[Ganancia Unitaria]]*INVENTARIO[[#This Row],[Salidas]]</f>
        <v>0</v>
      </c>
      <c r="Y747" s="43" t="s">
        <v>2107</v>
      </c>
      <c r="Z747" s="43"/>
      <c r="AA747" s="43">
        <f>INVENTARIO[[#This Row],[Costo total]]*INVENTARIO[[#This Row],[Entradas]]</f>
        <v>15</v>
      </c>
      <c r="AB747" s="172">
        <f>INVENTARIO[[#This Row],[Stock Actual]]*INVENTARIO[[#This Row],[Costo total]]</f>
        <v>15</v>
      </c>
    </row>
    <row r="748" spans="1:28" ht="55" customHeight="1" x14ac:dyDescent="0.15">
      <c r="A748" s="42" t="s">
        <v>2123</v>
      </c>
      <c r="B748" s="173"/>
      <c r="C748" s="174" t="s">
        <v>12</v>
      </c>
      <c r="D748" s="78" t="s">
        <v>2327</v>
      </c>
      <c r="E748" s="78" t="s">
        <v>2124</v>
      </c>
      <c r="F748" s="78" t="s">
        <v>697</v>
      </c>
      <c r="G748" s="78" t="s">
        <v>164</v>
      </c>
      <c r="H748" s="171">
        <f>INVENTARIO[[#This Row],[Precio Final]]</f>
        <v>13</v>
      </c>
      <c r="I748" s="193">
        <v>0</v>
      </c>
      <c r="J748" s="78">
        <v>1</v>
      </c>
      <c r="K748" s="112">
        <f>SUMIFS(VENTAS[Cantidad],VENTAS[Código del producto Vendido],INVENTARIO[[#This Row],[Code]])</f>
        <v>1</v>
      </c>
      <c r="L748" s="120">
        <f>INVENTARIO[[#This Row],[Entradas]]-INVENTARIO[[#This Row],[Salidas]]</f>
        <v>0</v>
      </c>
      <c r="M748" s="171">
        <f>INVENTARIO[[#This Row],[Precio Final]]*10%</f>
        <v>1.3</v>
      </c>
      <c r="N748" s="42">
        <v>0</v>
      </c>
      <c r="O748" s="42">
        <v>0</v>
      </c>
      <c r="P748" s="42">
        <v>6</v>
      </c>
      <c r="Q748" s="110"/>
      <c r="R748" s="42"/>
      <c r="S748" s="176">
        <v>1.5</v>
      </c>
      <c r="T748" s="42">
        <f>INVENTARIO[[#This Row],[Costo Unitario (USD)]]+INVENTARIO[[#This Row],[Costo Envío (USD)]]</f>
        <v>7.5</v>
      </c>
      <c r="U748" s="42">
        <f>INVENTARIO[[#This Row],[Costo total]]*1.5</f>
        <v>11.25</v>
      </c>
      <c r="V748" s="42">
        <v>13</v>
      </c>
      <c r="W748" s="42">
        <f>INVENTARIO[[#This Row],[Precio Final]]-INVENTARIO[[#This Row],[Costo total]]</f>
        <v>5.5</v>
      </c>
      <c r="X748" s="175">
        <f>INVENTARIO[[#This Row],[Ganancia Unitaria]]*INVENTARIO[[#This Row],[Salidas]]</f>
        <v>5.5</v>
      </c>
      <c r="Y748" s="42" t="s">
        <v>2107</v>
      </c>
      <c r="Z748" s="20"/>
      <c r="AA748" s="20">
        <f>INVENTARIO[[#This Row],[Costo total]]*INVENTARIO[[#This Row],[Entradas]]</f>
        <v>7.5</v>
      </c>
      <c r="AB748" s="172">
        <f>INVENTARIO[[#This Row],[Stock Actual]]*INVENTARIO[[#This Row],[Costo total]]</f>
        <v>0</v>
      </c>
    </row>
    <row r="749" spans="1:28" ht="55" customHeight="1" x14ac:dyDescent="0.15">
      <c r="A749" s="43" t="s">
        <v>2125</v>
      </c>
      <c r="B749" s="169"/>
      <c r="C749" s="170" t="s">
        <v>12</v>
      </c>
      <c r="D749" s="78" t="s">
        <v>2819</v>
      </c>
      <c r="E749" s="83" t="s">
        <v>3044</v>
      </c>
      <c r="F749" s="83" t="s">
        <v>2370</v>
      </c>
      <c r="G749" s="83" t="s">
        <v>164</v>
      </c>
      <c r="H749" s="171">
        <f>INVENTARIO[[#This Row],[Precio Final]]</f>
        <v>12</v>
      </c>
      <c r="I749" s="192">
        <v>0</v>
      </c>
      <c r="J749" s="83">
        <v>2</v>
      </c>
      <c r="K749" s="112">
        <f>SUMIFS(VENTAS[Cantidad],VENTAS[Código del producto Vendido],INVENTARIO[[#This Row],[Code]])</f>
        <v>0</v>
      </c>
      <c r="L749" s="121">
        <f>INVENTARIO[[#This Row],[Entradas]]-INVENTARIO[[#This Row],[Salidas]]</f>
        <v>2</v>
      </c>
      <c r="M749" s="171">
        <f>INVENTARIO[[#This Row],[Precio Final]]*10%</f>
        <v>1.2000000000000002</v>
      </c>
      <c r="N749" s="43">
        <v>0</v>
      </c>
      <c r="O749" s="43">
        <v>0</v>
      </c>
      <c r="P749" s="43">
        <v>5</v>
      </c>
      <c r="Q749" s="112"/>
      <c r="R749" s="43"/>
      <c r="S749" s="176">
        <v>1.5</v>
      </c>
      <c r="T749" s="168">
        <f>INVENTARIO[[#This Row],[Costo Unitario (USD)]]+INVENTARIO[[#This Row],[Costo Envío (USD)]]</f>
        <v>6.5</v>
      </c>
      <c r="U749" s="168">
        <f>INVENTARIO[[#This Row],[Costo total]]*1.5</f>
        <v>9.75</v>
      </c>
      <c r="V749" s="43">
        <v>12</v>
      </c>
      <c r="W749" s="43">
        <f>INVENTARIO[[#This Row],[Precio Final]]-INVENTARIO[[#This Row],[Costo total]]</f>
        <v>5.5</v>
      </c>
      <c r="X749" s="172">
        <f>INVENTARIO[[#This Row],[Ganancia Unitaria]]*INVENTARIO[[#This Row],[Salidas]]</f>
        <v>0</v>
      </c>
      <c r="Y749" s="43" t="s">
        <v>2107</v>
      </c>
      <c r="Z749" s="43"/>
      <c r="AA749" s="43">
        <f>INVENTARIO[[#This Row],[Costo total]]*INVENTARIO[[#This Row],[Entradas]]</f>
        <v>13</v>
      </c>
      <c r="AB749" s="172">
        <f>INVENTARIO[[#This Row],[Stock Actual]]*INVENTARIO[[#This Row],[Costo total]]</f>
        <v>13</v>
      </c>
    </row>
    <row r="750" spans="1:28" ht="55" customHeight="1" x14ac:dyDescent="0.15">
      <c r="A750" s="42" t="s">
        <v>2126</v>
      </c>
      <c r="B750" s="173"/>
      <c r="C750" s="174" t="s">
        <v>12</v>
      </c>
      <c r="D750" s="78" t="s">
        <v>2327</v>
      </c>
      <c r="E750" s="78" t="s">
        <v>2127</v>
      </c>
      <c r="F750" s="78" t="s">
        <v>693</v>
      </c>
      <c r="G750" s="78" t="s">
        <v>164</v>
      </c>
      <c r="H750" s="171">
        <f>INVENTARIO[[#This Row],[Precio Final]]</f>
        <v>35</v>
      </c>
      <c r="I750" s="193">
        <v>0</v>
      </c>
      <c r="J750" s="78">
        <v>0</v>
      </c>
      <c r="K750" s="112">
        <f>SUMIFS(VENTAS[Cantidad],VENTAS[Código del producto Vendido],INVENTARIO[[#This Row],[Code]])</f>
        <v>0</v>
      </c>
      <c r="L750" s="120">
        <f>INVENTARIO[[#This Row],[Entradas]]-INVENTARIO[[#This Row],[Salidas]]</f>
        <v>0</v>
      </c>
      <c r="M750" s="171">
        <f>INVENTARIO[[#This Row],[Precio Final]]*10%</f>
        <v>3.5</v>
      </c>
      <c r="N750" s="42">
        <v>0</v>
      </c>
      <c r="O750" s="42">
        <v>0</v>
      </c>
      <c r="P750" s="42">
        <v>22</v>
      </c>
      <c r="Q750" s="110"/>
      <c r="R750" s="42"/>
      <c r="S750" s="176">
        <v>1.5</v>
      </c>
      <c r="T750" s="42">
        <f>INVENTARIO[[#This Row],[Costo Unitario (USD)]]+INVENTARIO[[#This Row],[Costo Envío (USD)]]</f>
        <v>23.5</v>
      </c>
      <c r="U750" s="42">
        <f>INVENTARIO[[#This Row],[Costo total]]*1.5</f>
        <v>35.25</v>
      </c>
      <c r="V750" s="42">
        <v>35</v>
      </c>
      <c r="W750" s="42">
        <f>INVENTARIO[[#This Row],[Precio Final]]-INVENTARIO[[#This Row],[Costo total]]</f>
        <v>11.5</v>
      </c>
      <c r="X750" s="175">
        <f>INVENTARIO[[#This Row],[Ganancia Unitaria]]*INVENTARIO[[#This Row],[Salidas]]</f>
        <v>0</v>
      </c>
      <c r="Y750" s="42" t="s">
        <v>2107</v>
      </c>
      <c r="Z750" s="20"/>
      <c r="AA750" s="20">
        <f>INVENTARIO[[#This Row],[Costo total]]*INVENTARIO[[#This Row],[Entradas]]</f>
        <v>0</v>
      </c>
      <c r="AB750" s="172">
        <f>INVENTARIO[[#This Row],[Stock Actual]]*INVENTARIO[[#This Row],[Costo total]]</f>
        <v>0</v>
      </c>
    </row>
    <row r="751" spans="1:28" ht="55" customHeight="1" x14ac:dyDescent="0.15">
      <c r="A751" s="43" t="s">
        <v>2128</v>
      </c>
      <c r="B751" s="169"/>
      <c r="C751" s="170" t="s">
        <v>12</v>
      </c>
      <c r="D751" s="83" t="s">
        <v>2327</v>
      </c>
      <c r="E751" s="83" t="s">
        <v>2129</v>
      </c>
      <c r="F751" s="83" t="s">
        <v>693</v>
      </c>
      <c r="G751" s="83" t="s">
        <v>164</v>
      </c>
      <c r="H751" s="171">
        <f>INVENTARIO[[#This Row],[Precio Final]]</f>
        <v>40</v>
      </c>
      <c r="I751" s="192">
        <v>0</v>
      </c>
      <c r="J751" s="83">
        <v>0</v>
      </c>
      <c r="K751" s="112">
        <f>SUMIFS(VENTAS[Cantidad],VENTAS[Código del producto Vendido],INVENTARIO[[#This Row],[Code]])</f>
        <v>0</v>
      </c>
      <c r="L751" s="121">
        <f>INVENTARIO[[#This Row],[Entradas]]-INVENTARIO[[#This Row],[Salidas]]</f>
        <v>0</v>
      </c>
      <c r="M751" s="171">
        <f>INVENTARIO[[#This Row],[Precio Final]]*10%</f>
        <v>4</v>
      </c>
      <c r="N751" s="43">
        <v>0</v>
      </c>
      <c r="O751" s="43">
        <v>0</v>
      </c>
      <c r="P751" s="43">
        <v>26</v>
      </c>
      <c r="Q751" s="112"/>
      <c r="R751" s="43"/>
      <c r="S751" s="176">
        <v>1.5</v>
      </c>
      <c r="T751" s="168">
        <f>INVENTARIO[[#This Row],[Costo Unitario (USD)]]+INVENTARIO[[#This Row],[Costo Envío (USD)]]</f>
        <v>27.5</v>
      </c>
      <c r="U751" s="168">
        <f>INVENTARIO[[#This Row],[Costo total]]*1.5</f>
        <v>41.25</v>
      </c>
      <c r="V751" s="43">
        <v>40</v>
      </c>
      <c r="W751" s="43">
        <f>INVENTARIO[[#This Row],[Precio Final]]-INVENTARIO[[#This Row],[Costo total]]</f>
        <v>12.5</v>
      </c>
      <c r="X751" s="172">
        <f>INVENTARIO[[#This Row],[Ganancia Unitaria]]*INVENTARIO[[#This Row],[Salidas]]</f>
        <v>0</v>
      </c>
      <c r="Y751" s="43" t="s">
        <v>2107</v>
      </c>
      <c r="Z751" s="43"/>
      <c r="AA751" s="43">
        <f>INVENTARIO[[#This Row],[Costo total]]*INVENTARIO[[#This Row],[Entradas]]</f>
        <v>0</v>
      </c>
      <c r="AB751" s="172">
        <f>INVENTARIO[[#This Row],[Stock Actual]]*INVENTARIO[[#This Row],[Costo total]]</f>
        <v>0</v>
      </c>
    </row>
    <row r="752" spans="1:28" ht="55" customHeight="1" x14ac:dyDescent="0.15">
      <c r="A752" s="42" t="s">
        <v>2130</v>
      </c>
      <c r="B752" s="173"/>
      <c r="C752" s="174" t="s">
        <v>12</v>
      </c>
      <c r="D752" s="78" t="s">
        <v>2819</v>
      </c>
      <c r="E752" s="78" t="s">
        <v>3025</v>
      </c>
      <c r="F752" s="78" t="s">
        <v>2536</v>
      </c>
      <c r="G752" s="78" t="s">
        <v>164</v>
      </c>
      <c r="H752" s="171">
        <f>INVENTARIO[[#This Row],[Precio Final]]</f>
        <v>13</v>
      </c>
      <c r="I752" s="193">
        <v>0</v>
      </c>
      <c r="J752" s="78">
        <v>1</v>
      </c>
      <c r="K752" s="112">
        <f>SUMIFS(VENTAS[Cantidad],VENTAS[Código del producto Vendido],INVENTARIO[[#This Row],[Code]])</f>
        <v>0</v>
      </c>
      <c r="L752" s="120">
        <f>INVENTARIO[[#This Row],[Entradas]]-INVENTARIO[[#This Row],[Salidas]]</f>
        <v>1</v>
      </c>
      <c r="M752" s="171">
        <f>INVENTARIO[[#This Row],[Precio Final]]*10%</f>
        <v>1.3</v>
      </c>
      <c r="N752" s="42">
        <v>0</v>
      </c>
      <c r="O752" s="42">
        <v>0</v>
      </c>
      <c r="P752" s="42">
        <v>6</v>
      </c>
      <c r="Q752" s="110"/>
      <c r="R752" s="42"/>
      <c r="S752" s="177">
        <v>1.5</v>
      </c>
      <c r="T752" s="42">
        <f>INVENTARIO[[#This Row],[Costo Unitario (USD)]]+INVENTARIO[[#This Row],[Costo Envío (USD)]]</f>
        <v>7.5</v>
      </c>
      <c r="U752" s="42">
        <f>INVENTARIO[[#This Row],[Costo total]]*1.5</f>
        <v>11.25</v>
      </c>
      <c r="V752" s="42">
        <v>13</v>
      </c>
      <c r="W752" s="42">
        <f>INVENTARIO[[#This Row],[Precio Final]]-INVENTARIO[[#This Row],[Costo total]]</f>
        <v>5.5</v>
      </c>
      <c r="X752" s="175">
        <f>INVENTARIO[[#This Row],[Ganancia Unitaria]]*INVENTARIO[[#This Row],[Salidas]]</f>
        <v>0</v>
      </c>
      <c r="Y752" s="42" t="s">
        <v>2107</v>
      </c>
      <c r="Z752" s="20"/>
      <c r="AA752" s="20">
        <f>INVENTARIO[[#This Row],[Costo total]]*INVENTARIO[[#This Row],[Entradas]]</f>
        <v>7.5</v>
      </c>
      <c r="AB752" s="172">
        <f>INVENTARIO[[#This Row],[Stock Actual]]*INVENTARIO[[#This Row],[Costo total]]</f>
        <v>7.5</v>
      </c>
    </row>
    <row r="753" spans="1:28" ht="55" customHeight="1" x14ac:dyDescent="0.15">
      <c r="A753" s="43" t="s">
        <v>2131</v>
      </c>
      <c r="B753" s="169"/>
      <c r="C753" s="170" t="s">
        <v>12</v>
      </c>
      <c r="D753" s="78" t="s">
        <v>2820</v>
      </c>
      <c r="E753" s="83" t="s">
        <v>3025</v>
      </c>
      <c r="F753" s="83" t="s">
        <v>3030</v>
      </c>
      <c r="G753" s="83" t="s">
        <v>164</v>
      </c>
      <c r="H753" s="171">
        <f>INVENTARIO[[#This Row],[Precio Final]]</f>
        <v>13</v>
      </c>
      <c r="I753" s="192">
        <v>0</v>
      </c>
      <c r="J753" s="83">
        <v>1</v>
      </c>
      <c r="K753" s="112">
        <f>SUMIFS(VENTAS[Cantidad],VENTAS[Código del producto Vendido],INVENTARIO[[#This Row],[Code]])</f>
        <v>0</v>
      </c>
      <c r="L753" s="121">
        <f>INVENTARIO[[#This Row],[Entradas]]-INVENTARIO[[#This Row],[Salidas]]</f>
        <v>1</v>
      </c>
      <c r="M753" s="171">
        <f>INVENTARIO[[#This Row],[Precio Final]]*10%</f>
        <v>1.3</v>
      </c>
      <c r="N753" s="43">
        <v>0</v>
      </c>
      <c r="O753" s="43">
        <v>0</v>
      </c>
      <c r="P753" s="43">
        <v>6</v>
      </c>
      <c r="Q753" s="112"/>
      <c r="R753" s="43"/>
      <c r="S753" s="176">
        <v>1.5</v>
      </c>
      <c r="T753" s="168">
        <f>INVENTARIO[[#This Row],[Costo Unitario (USD)]]+INVENTARIO[[#This Row],[Costo Envío (USD)]]</f>
        <v>7.5</v>
      </c>
      <c r="U753" s="168">
        <f>INVENTARIO[[#This Row],[Costo total]]*1.5</f>
        <v>11.25</v>
      </c>
      <c r="V753" s="43">
        <v>13</v>
      </c>
      <c r="W753" s="43">
        <f>INVENTARIO[[#This Row],[Precio Final]]-INVENTARIO[[#This Row],[Costo total]]</f>
        <v>5.5</v>
      </c>
      <c r="X753" s="172">
        <f>INVENTARIO[[#This Row],[Ganancia Unitaria]]*INVENTARIO[[#This Row],[Salidas]]</f>
        <v>0</v>
      </c>
      <c r="Y753" s="43" t="s">
        <v>2107</v>
      </c>
      <c r="Z753" s="43"/>
      <c r="AA753" s="43">
        <f>INVENTARIO[[#This Row],[Costo total]]*INVENTARIO[[#This Row],[Entradas]]</f>
        <v>7.5</v>
      </c>
      <c r="AB753" s="172">
        <f>INVENTARIO[[#This Row],[Stock Actual]]*INVENTARIO[[#This Row],[Costo total]]</f>
        <v>7.5</v>
      </c>
    </row>
    <row r="754" spans="1:28" ht="55" customHeight="1" x14ac:dyDescent="0.15">
      <c r="A754" s="42" t="s">
        <v>2132</v>
      </c>
      <c r="B754" s="173"/>
      <c r="C754" s="174" t="s">
        <v>12</v>
      </c>
      <c r="D754" s="78" t="s">
        <v>2327</v>
      </c>
      <c r="E754" s="78" t="s">
        <v>2113</v>
      </c>
      <c r="F754" s="78" t="s">
        <v>714</v>
      </c>
      <c r="G754" s="78" t="s">
        <v>164</v>
      </c>
      <c r="H754" s="171">
        <f>INVENTARIO[[#This Row],[Precio Final]]</f>
        <v>13</v>
      </c>
      <c r="I754" s="193">
        <v>0</v>
      </c>
      <c r="J754" s="78">
        <v>0</v>
      </c>
      <c r="K754" s="112">
        <f>SUMIFS(VENTAS[Cantidad],VENTAS[Código del producto Vendido],INVENTARIO[[#This Row],[Code]])</f>
        <v>0</v>
      </c>
      <c r="L754" s="120">
        <f>INVENTARIO[[#This Row],[Entradas]]-INVENTARIO[[#This Row],[Salidas]]</f>
        <v>0</v>
      </c>
      <c r="M754" s="171">
        <f>INVENTARIO[[#This Row],[Precio Final]]*10%</f>
        <v>1.3</v>
      </c>
      <c r="N754" s="42">
        <v>0</v>
      </c>
      <c r="O754" s="42">
        <v>0</v>
      </c>
      <c r="P754" s="42">
        <v>6</v>
      </c>
      <c r="Q754" s="110"/>
      <c r="R754" s="42"/>
      <c r="S754" s="176">
        <v>1.5</v>
      </c>
      <c r="T754" s="42">
        <f>INVENTARIO[[#This Row],[Costo Unitario (USD)]]+INVENTARIO[[#This Row],[Costo Envío (USD)]]</f>
        <v>7.5</v>
      </c>
      <c r="U754" s="42">
        <f>INVENTARIO[[#This Row],[Costo total]]*1.5</f>
        <v>11.25</v>
      </c>
      <c r="V754" s="42">
        <v>13</v>
      </c>
      <c r="W754" s="42">
        <f>INVENTARIO[[#This Row],[Precio Final]]-INVENTARIO[[#This Row],[Costo total]]</f>
        <v>5.5</v>
      </c>
      <c r="X754" s="175">
        <f>INVENTARIO[[#This Row],[Ganancia Unitaria]]*INVENTARIO[[#This Row],[Salidas]]</f>
        <v>0</v>
      </c>
      <c r="Y754" s="42" t="s">
        <v>2107</v>
      </c>
      <c r="Z754" s="20"/>
      <c r="AA754" s="20">
        <f>INVENTARIO[[#This Row],[Costo total]]*INVENTARIO[[#This Row],[Entradas]]</f>
        <v>0</v>
      </c>
      <c r="AB754" s="172">
        <f>INVENTARIO[[#This Row],[Stock Actual]]*INVENTARIO[[#This Row],[Costo total]]</f>
        <v>0</v>
      </c>
    </row>
    <row r="755" spans="1:28" ht="55" customHeight="1" x14ac:dyDescent="0.15">
      <c r="A755" s="43" t="s">
        <v>2133</v>
      </c>
      <c r="B755" s="169"/>
      <c r="C755" s="170" t="s">
        <v>12</v>
      </c>
      <c r="D755" s="83" t="s">
        <v>2327</v>
      </c>
      <c r="E755" s="83" t="s">
        <v>2134</v>
      </c>
      <c r="F755" s="83" t="s">
        <v>697</v>
      </c>
      <c r="G755" s="83" t="s">
        <v>164</v>
      </c>
      <c r="H755" s="171">
        <f>INVENTARIO[[#This Row],[Precio Final]]</f>
        <v>25</v>
      </c>
      <c r="I755" s="192">
        <v>0</v>
      </c>
      <c r="J755" s="83">
        <v>1</v>
      </c>
      <c r="K755" s="112">
        <f>SUMIFS(VENTAS[Cantidad],VENTAS[Código del producto Vendido],INVENTARIO[[#This Row],[Code]])</f>
        <v>1</v>
      </c>
      <c r="L755" s="121">
        <f>INVENTARIO[[#This Row],[Entradas]]-INVENTARIO[[#This Row],[Salidas]]</f>
        <v>0</v>
      </c>
      <c r="M755" s="171">
        <f>INVENTARIO[[#This Row],[Precio Final]]*10%</f>
        <v>2.5</v>
      </c>
      <c r="N755" s="43">
        <v>0</v>
      </c>
      <c r="O755" s="43">
        <v>0</v>
      </c>
      <c r="P755" s="43">
        <v>12</v>
      </c>
      <c r="Q755" s="112"/>
      <c r="R755" s="43"/>
      <c r="S755" s="176">
        <v>1.5</v>
      </c>
      <c r="T755" s="168">
        <f>INVENTARIO[[#This Row],[Costo Unitario (USD)]]+INVENTARIO[[#This Row],[Costo Envío (USD)]]</f>
        <v>13.5</v>
      </c>
      <c r="U755" s="168">
        <f>INVENTARIO[[#This Row],[Costo total]]*1.5</f>
        <v>20.25</v>
      </c>
      <c r="V755" s="43">
        <v>25</v>
      </c>
      <c r="W755" s="43">
        <f>INVENTARIO[[#This Row],[Precio Final]]-INVENTARIO[[#This Row],[Costo total]]</f>
        <v>11.5</v>
      </c>
      <c r="X755" s="172">
        <f>INVENTARIO[[#This Row],[Ganancia Unitaria]]*INVENTARIO[[#This Row],[Salidas]]</f>
        <v>11.5</v>
      </c>
      <c r="Y755" s="43" t="s">
        <v>2107</v>
      </c>
      <c r="Z755" s="43"/>
      <c r="AA755" s="43">
        <f>INVENTARIO[[#This Row],[Costo total]]*INVENTARIO[[#This Row],[Entradas]]</f>
        <v>13.5</v>
      </c>
      <c r="AB755" s="172">
        <f>INVENTARIO[[#This Row],[Stock Actual]]*INVENTARIO[[#This Row],[Costo total]]</f>
        <v>0</v>
      </c>
    </row>
    <row r="756" spans="1:28" ht="55" customHeight="1" x14ac:dyDescent="0.15">
      <c r="A756" s="42" t="s">
        <v>2135</v>
      </c>
      <c r="B756" s="173"/>
      <c r="C756" s="174" t="s">
        <v>12</v>
      </c>
      <c r="D756" s="78" t="s">
        <v>2327</v>
      </c>
      <c r="E756" s="78" t="s">
        <v>2117</v>
      </c>
      <c r="F756" s="78" t="s">
        <v>692</v>
      </c>
      <c r="G756" s="78" t="s">
        <v>164</v>
      </c>
      <c r="H756" s="171">
        <f>INVENTARIO[[#This Row],[Precio Final]]</f>
        <v>50</v>
      </c>
      <c r="I756" s="193">
        <v>0</v>
      </c>
      <c r="J756" s="78">
        <v>0</v>
      </c>
      <c r="K756" s="112">
        <f>SUMIFS(VENTAS[Cantidad],VENTAS[Código del producto Vendido],INVENTARIO[[#This Row],[Code]])</f>
        <v>0</v>
      </c>
      <c r="L756" s="120">
        <f>INVENTARIO[[#This Row],[Entradas]]-INVENTARIO[[#This Row],[Salidas]]</f>
        <v>0</v>
      </c>
      <c r="M756" s="171">
        <f>INVENTARIO[[#This Row],[Precio Final]]*10%</f>
        <v>5</v>
      </c>
      <c r="N756" s="42">
        <v>0</v>
      </c>
      <c r="O756" s="42">
        <v>0</v>
      </c>
      <c r="P756" s="42">
        <v>25</v>
      </c>
      <c r="Q756" s="110"/>
      <c r="R756" s="42"/>
      <c r="S756" s="176">
        <v>1.5</v>
      </c>
      <c r="T756" s="42">
        <f>INVENTARIO[[#This Row],[Costo Unitario (USD)]]+INVENTARIO[[#This Row],[Costo Envío (USD)]]</f>
        <v>26.5</v>
      </c>
      <c r="U756" s="42">
        <f>INVENTARIO[[#This Row],[Costo total]]*1.5</f>
        <v>39.75</v>
      </c>
      <c r="V756" s="42">
        <v>50</v>
      </c>
      <c r="W756" s="42">
        <f>INVENTARIO[[#This Row],[Precio Final]]-INVENTARIO[[#This Row],[Costo total]]</f>
        <v>23.5</v>
      </c>
      <c r="X756" s="175">
        <f>INVENTARIO[[#This Row],[Ganancia Unitaria]]*INVENTARIO[[#This Row],[Salidas]]</f>
        <v>0</v>
      </c>
      <c r="Y756" s="42" t="s">
        <v>2107</v>
      </c>
      <c r="Z756" s="20"/>
      <c r="AA756" s="20">
        <f>INVENTARIO[[#This Row],[Costo total]]*INVENTARIO[[#This Row],[Entradas]]</f>
        <v>0</v>
      </c>
      <c r="AB756" s="172">
        <f>INVENTARIO[[#This Row],[Stock Actual]]*INVENTARIO[[#This Row],[Costo total]]</f>
        <v>0</v>
      </c>
    </row>
    <row r="757" spans="1:28" ht="55" customHeight="1" x14ac:dyDescent="0.15">
      <c r="A757" s="43" t="s">
        <v>2136</v>
      </c>
      <c r="B757" s="169"/>
      <c r="C757" s="170" t="s">
        <v>12</v>
      </c>
      <c r="D757" s="78" t="s">
        <v>2820</v>
      </c>
      <c r="E757" s="83" t="s">
        <v>3025</v>
      </c>
      <c r="F757" s="83" t="s">
        <v>2537</v>
      </c>
      <c r="G757" s="83" t="s">
        <v>164</v>
      </c>
      <c r="H757" s="171">
        <f>INVENTARIO[[#This Row],[Precio Final]]</f>
        <v>13</v>
      </c>
      <c r="I757" s="192">
        <v>0</v>
      </c>
      <c r="J757" s="83">
        <v>2</v>
      </c>
      <c r="K757" s="112">
        <f>SUMIFS(VENTAS[Cantidad],VENTAS[Código del producto Vendido],INVENTARIO[[#This Row],[Code]])</f>
        <v>1</v>
      </c>
      <c r="L757" s="121">
        <f>INVENTARIO[[#This Row],[Entradas]]-INVENTARIO[[#This Row],[Salidas]]</f>
        <v>1</v>
      </c>
      <c r="M757" s="171">
        <f>INVENTARIO[[#This Row],[Precio Final]]*10%</f>
        <v>1.3</v>
      </c>
      <c r="N757" s="43">
        <v>0</v>
      </c>
      <c r="O757" s="43">
        <v>0</v>
      </c>
      <c r="P757" s="43">
        <v>6</v>
      </c>
      <c r="Q757" s="112"/>
      <c r="R757" s="43"/>
      <c r="S757" s="176">
        <v>1.5</v>
      </c>
      <c r="T757" s="168">
        <f>INVENTARIO[[#This Row],[Costo Unitario (USD)]]+INVENTARIO[[#This Row],[Costo Envío (USD)]]</f>
        <v>7.5</v>
      </c>
      <c r="U757" s="168">
        <f>INVENTARIO[[#This Row],[Costo total]]*1.5</f>
        <v>11.25</v>
      </c>
      <c r="V757" s="43">
        <v>13</v>
      </c>
      <c r="W757" s="43">
        <f>INVENTARIO[[#This Row],[Precio Final]]-INVENTARIO[[#This Row],[Costo total]]</f>
        <v>5.5</v>
      </c>
      <c r="X757" s="172">
        <f>INVENTARIO[[#This Row],[Ganancia Unitaria]]*INVENTARIO[[#This Row],[Salidas]]</f>
        <v>5.5</v>
      </c>
      <c r="Y757" s="43" t="s">
        <v>2107</v>
      </c>
      <c r="Z757" s="43"/>
      <c r="AA757" s="43">
        <f>INVENTARIO[[#This Row],[Costo total]]*INVENTARIO[[#This Row],[Entradas]]</f>
        <v>15</v>
      </c>
      <c r="AB757" s="172">
        <f>INVENTARIO[[#This Row],[Stock Actual]]*INVENTARIO[[#This Row],[Costo total]]</f>
        <v>7.5</v>
      </c>
    </row>
    <row r="758" spans="1:28" ht="55" customHeight="1" x14ac:dyDescent="0.15">
      <c r="A758" s="42" t="s">
        <v>2137</v>
      </c>
      <c r="B758" s="173"/>
      <c r="C758" s="174" t="s">
        <v>12</v>
      </c>
      <c r="D758" s="78" t="s">
        <v>2819</v>
      </c>
      <c r="E758" s="78" t="s">
        <v>3025</v>
      </c>
      <c r="F758" s="78" t="s">
        <v>2377</v>
      </c>
      <c r="G758" s="78" t="s">
        <v>164</v>
      </c>
      <c r="H758" s="171">
        <f>INVENTARIO[[#This Row],[Precio Final]]</f>
        <v>13</v>
      </c>
      <c r="I758" s="193">
        <v>0</v>
      </c>
      <c r="J758" s="78">
        <v>2</v>
      </c>
      <c r="K758" s="112">
        <f>SUMIFS(VENTAS[Cantidad],VENTAS[Código del producto Vendido],INVENTARIO[[#This Row],[Code]])</f>
        <v>1</v>
      </c>
      <c r="L758" s="120">
        <f>INVENTARIO[[#This Row],[Entradas]]-INVENTARIO[[#This Row],[Salidas]]</f>
        <v>1</v>
      </c>
      <c r="M758" s="171">
        <f>INVENTARIO[[#This Row],[Precio Final]]*10%</f>
        <v>1.3</v>
      </c>
      <c r="N758" s="42">
        <v>0</v>
      </c>
      <c r="O758" s="42">
        <v>0</v>
      </c>
      <c r="P758" s="42">
        <v>6</v>
      </c>
      <c r="Q758" s="110"/>
      <c r="R758" s="42"/>
      <c r="S758" s="177">
        <v>1.5</v>
      </c>
      <c r="T758" s="42">
        <f>INVENTARIO[[#This Row],[Costo Unitario (USD)]]+INVENTARIO[[#This Row],[Costo Envío (USD)]]</f>
        <v>7.5</v>
      </c>
      <c r="U758" s="42">
        <f>INVENTARIO[[#This Row],[Costo total]]*1.5</f>
        <v>11.25</v>
      </c>
      <c r="V758" s="42">
        <v>13</v>
      </c>
      <c r="W758" s="42">
        <f>INVENTARIO[[#This Row],[Precio Final]]-INVENTARIO[[#This Row],[Costo total]]</f>
        <v>5.5</v>
      </c>
      <c r="X758" s="175">
        <f>INVENTARIO[[#This Row],[Ganancia Unitaria]]*INVENTARIO[[#This Row],[Salidas]]</f>
        <v>5.5</v>
      </c>
      <c r="Y758" s="42" t="s">
        <v>2107</v>
      </c>
      <c r="Z758" s="20"/>
      <c r="AA758" s="20">
        <f>INVENTARIO[[#This Row],[Costo total]]*INVENTARIO[[#This Row],[Entradas]]</f>
        <v>15</v>
      </c>
      <c r="AB758" s="172">
        <f>INVENTARIO[[#This Row],[Stock Actual]]*INVENTARIO[[#This Row],[Costo total]]</f>
        <v>7.5</v>
      </c>
    </row>
    <row r="759" spans="1:28" ht="55" customHeight="1" x14ac:dyDescent="0.15">
      <c r="A759" s="43" t="s">
        <v>2138</v>
      </c>
      <c r="B759" s="169"/>
      <c r="C759" s="170" t="s">
        <v>12</v>
      </c>
      <c r="D759" s="83" t="s">
        <v>50</v>
      </c>
      <c r="E759" s="83" t="s">
        <v>2379</v>
      </c>
      <c r="F759" s="83" t="s">
        <v>692</v>
      </c>
      <c r="G759" s="83" t="s">
        <v>164</v>
      </c>
      <c r="H759" s="171">
        <f>INVENTARIO[[#This Row],[Precio Final]]</f>
        <v>25</v>
      </c>
      <c r="I759" s="192">
        <v>0</v>
      </c>
      <c r="J759" s="83">
        <v>1</v>
      </c>
      <c r="K759" s="112">
        <f>SUMIFS(VENTAS[Cantidad],VENTAS[Código del producto Vendido],INVENTARIO[[#This Row],[Code]])</f>
        <v>1</v>
      </c>
      <c r="L759" s="121">
        <f>INVENTARIO[[#This Row],[Entradas]]-INVENTARIO[[#This Row],[Salidas]]</f>
        <v>0</v>
      </c>
      <c r="M759" s="171">
        <f>INVENTARIO[[#This Row],[Precio Final]]*10%</f>
        <v>2.5</v>
      </c>
      <c r="N759" s="43">
        <v>0</v>
      </c>
      <c r="O759" s="43">
        <v>0</v>
      </c>
      <c r="P759" s="43">
        <v>10</v>
      </c>
      <c r="Q759" s="112"/>
      <c r="R759" s="43"/>
      <c r="S759" s="176">
        <v>1.5</v>
      </c>
      <c r="T759" s="168">
        <f>INVENTARIO[[#This Row],[Costo Unitario (USD)]]+INVENTARIO[[#This Row],[Costo Envío (USD)]]</f>
        <v>11.5</v>
      </c>
      <c r="U759" s="168">
        <f>INVENTARIO[[#This Row],[Costo total]]*1.5</f>
        <v>17.25</v>
      </c>
      <c r="V759" s="43">
        <v>25</v>
      </c>
      <c r="W759" s="43">
        <f>INVENTARIO[[#This Row],[Precio Final]]-INVENTARIO[[#This Row],[Costo total]]</f>
        <v>13.5</v>
      </c>
      <c r="X759" s="172">
        <f>INVENTARIO[[#This Row],[Ganancia Unitaria]]*INVENTARIO[[#This Row],[Salidas]]</f>
        <v>13.5</v>
      </c>
      <c r="Y759" s="43" t="s">
        <v>2107</v>
      </c>
      <c r="Z759" s="43"/>
      <c r="AA759" s="43">
        <f>INVENTARIO[[#This Row],[Costo total]]*INVENTARIO[[#This Row],[Entradas]]</f>
        <v>11.5</v>
      </c>
      <c r="AB759" s="172">
        <f>INVENTARIO[[#This Row],[Stock Actual]]*INVENTARIO[[#This Row],[Costo total]]</f>
        <v>0</v>
      </c>
    </row>
    <row r="760" spans="1:28" ht="55" customHeight="1" x14ac:dyDescent="0.15">
      <c r="A760" s="42" t="s">
        <v>2140</v>
      </c>
      <c r="B760" s="173"/>
      <c r="C760" s="174" t="s">
        <v>12</v>
      </c>
      <c r="D760" s="78" t="s">
        <v>2819</v>
      </c>
      <c r="E760" s="78" t="s">
        <v>2113</v>
      </c>
      <c r="F760" s="78" t="s">
        <v>697</v>
      </c>
      <c r="G760" s="78" t="s">
        <v>164</v>
      </c>
      <c r="H760" s="171">
        <f>INVENTARIO[[#This Row],[Precio Final]]</f>
        <v>6</v>
      </c>
      <c r="I760" s="193">
        <v>0</v>
      </c>
      <c r="J760" s="78">
        <v>1</v>
      </c>
      <c r="K760" s="112">
        <f>SUMIFS(VENTAS[Cantidad],VENTAS[Código del producto Vendido],INVENTARIO[[#This Row],[Code]])</f>
        <v>1</v>
      </c>
      <c r="L760" s="120">
        <f>INVENTARIO[[#This Row],[Entradas]]-INVENTARIO[[#This Row],[Salidas]]</f>
        <v>0</v>
      </c>
      <c r="M760" s="171">
        <f>INVENTARIO[[#This Row],[Precio Final]]*10%</f>
        <v>0.60000000000000009</v>
      </c>
      <c r="N760" s="42">
        <v>0</v>
      </c>
      <c r="O760" s="42">
        <v>0</v>
      </c>
      <c r="P760" s="42">
        <v>0</v>
      </c>
      <c r="Q760" s="110"/>
      <c r="R760" s="42"/>
      <c r="S760" s="177">
        <v>1.5</v>
      </c>
      <c r="T760" s="42">
        <f>INVENTARIO[[#This Row],[Costo Unitario (USD)]]+INVENTARIO[[#This Row],[Costo Envío (USD)]]</f>
        <v>1.5</v>
      </c>
      <c r="U760" s="42">
        <f>INVENTARIO[[#This Row],[Costo total]]*1.5</f>
        <v>2.25</v>
      </c>
      <c r="V760" s="42">
        <v>6</v>
      </c>
      <c r="W760" s="42">
        <f>INVENTARIO[[#This Row],[Precio Final]]-INVENTARIO[[#This Row],[Costo total]]</f>
        <v>4.5</v>
      </c>
      <c r="X760" s="175">
        <f>INVENTARIO[[#This Row],[Ganancia Unitaria]]*INVENTARIO[[#This Row],[Salidas]]</f>
        <v>4.5</v>
      </c>
      <c r="Y760" s="42" t="s">
        <v>2107</v>
      </c>
      <c r="Z760" s="20"/>
      <c r="AA760" s="20">
        <f>INVENTARIO[[#This Row],[Costo total]]*INVENTARIO[[#This Row],[Entradas]]</f>
        <v>1.5</v>
      </c>
      <c r="AB760" s="172">
        <f>INVENTARIO[[#This Row],[Stock Actual]]*INVENTARIO[[#This Row],[Costo total]]</f>
        <v>0</v>
      </c>
    </row>
    <row r="761" spans="1:28" ht="55" customHeight="1" x14ac:dyDescent="0.15">
      <c r="A761" s="43" t="s">
        <v>2141</v>
      </c>
      <c r="B761" s="169"/>
      <c r="C761" s="170" t="s">
        <v>12</v>
      </c>
      <c r="D761" s="83" t="s">
        <v>2327</v>
      </c>
      <c r="E761" s="83" t="s">
        <v>2647</v>
      </c>
      <c r="F761" s="83" t="s">
        <v>697</v>
      </c>
      <c r="G761" s="83" t="s">
        <v>164</v>
      </c>
      <c r="H761" s="171">
        <f>INVENTARIO[[#This Row],[Precio Final]]</f>
        <v>30</v>
      </c>
      <c r="I761" s="192">
        <v>0</v>
      </c>
      <c r="J761" s="83">
        <v>1</v>
      </c>
      <c r="K761" s="112">
        <f>SUMIFS(VENTAS[Cantidad],VENTAS[Código del producto Vendido],INVENTARIO[[#This Row],[Code]])</f>
        <v>0</v>
      </c>
      <c r="L761" s="121">
        <f>INVENTARIO[[#This Row],[Entradas]]-INVENTARIO[[#This Row],[Salidas]]</f>
        <v>1</v>
      </c>
      <c r="M761" s="171">
        <f>INVENTARIO[[#This Row],[Precio Final]]*10%</f>
        <v>3</v>
      </c>
      <c r="N761" s="43">
        <v>0</v>
      </c>
      <c r="O761" s="43">
        <v>0</v>
      </c>
      <c r="P761" s="43">
        <v>15</v>
      </c>
      <c r="Q761" s="112"/>
      <c r="R761" s="43"/>
      <c r="S761" s="176">
        <v>1.5</v>
      </c>
      <c r="T761" s="168">
        <f>INVENTARIO[[#This Row],[Costo Unitario (USD)]]+INVENTARIO[[#This Row],[Costo Envío (USD)]]</f>
        <v>16.5</v>
      </c>
      <c r="U761" s="168">
        <f>INVENTARIO[[#This Row],[Costo total]]*1.5</f>
        <v>24.75</v>
      </c>
      <c r="V761" s="43">
        <v>30</v>
      </c>
      <c r="W761" s="43">
        <f>INVENTARIO[[#This Row],[Precio Final]]-INVENTARIO[[#This Row],[Costo total]]</f>
        <v>13.5</v>
      </c>
      <c r="X761" s="172">
        <f>INVENTARIO[[#This Row],[Ganancia Unitaria]]*INVENTARIO[[#This Row],[Salidas]]</f>
        <v>0</v>
      </c>
      <c r="Y761" s="43" t="s">
        <v>2107</v>
      </c>
      <c r="Z761" s="43"/>
      <c r="AA761" s="43">
        <f>INVENTARIO[[#This Row],[Costo total]]*INVENTARIO[[#This Row],[Entradas]]</f>
        <v>16.5</v>
      </c>
      <c r="AB761" s="172">
        <f>INVENTARIO[[#This Row],[Stock Actual]]*INVENTARIO[[#This Row],[Costo total]]</f>
        <v>16.5</v>
      </c>
    </row>
    <row r="762" spans="1:28" ht="55" customHeight="1" x14ac:dyDescent="0.15">
      <c r="A762" s="42" t="s">
        <v>2142</v>
      </c>
      <c r="B762" s="173"/>
      <c r="C762" s="174" t="s">
        <v>12</v>
      </c>
      <c r="D762" s="78" t="s">
        <v>2327</v>
      </c>
      <c r="E762" s="78" t="s">
        <v>2647</v>
      </c>
      <c r="F762" s="78" t="s">
        <v>695</v>
      </c>
      <c r="G762" s="78" t="s">
        <v>164</v>
      </c>
      <c r="H762" s="171">
        <f>INVENTARIO[[#This Row],[Precio Final]]</f>
        <v>30</v>
      </c>
      <c r="I762" s="193">
        <v>0</v>
      </c>
      <c r="J762" s="78">
        <v>1</v>
      </c>
      <c r="K762" s="112">
        <f>SUMIFS(VENTAS[Cantidad],VENTAS[Código del producto Vendido],INVENTARIO[[#This Row],[Code]])</f>
        <v>1</v>
      </c>
      <c r="L762" s="120">
        <f>INVENTARIO[[#This Row],[Entradas]]-INVENTARIO[[#This Row],[Salidas]]</f>
        <v>0</v>
      </c>
      <c r="M762" s="171">
        <f>INVENTARIO[[#This Row],[Precio Final]]*10%</f>
        <v>3</v>
      </c>
      <c r="N762" s="42">
        <v>0</v>
      </c>
      <c r="O762" s="42">
        <v>0</v>
      </c>
      <c r="P762" s="42">
        <v>15</v>
      </c>
      <c r="Q762" s="110"/>
      <c r="R762" s="42"/>
      <c r="S762" s="177">
        <v>1.5</v>
      </c>
      <c r="T762" s="42">
        <f>INVENTARIO[[#This Row],[Costo Unitario (USD)]]+INVENTARIO[[#This Row],[Costo Envío (USD)]]</f>
        <v>16.5</v>
      </c>
      <c r="U762" s="42">
        <f>INVENTARIO[[#This Row],[Costo total]]*1.5</f>
        <v>24.75</v>
      </c>
      <c r="V762" s="42">
        <v>30</v>
      </c>
      <c r="W762" s="42">
        <f>INVENTARIO[[#This Row],[Precio Final]]-INVENTARIO[[#This Row],[Costo total]]</f>
        <v>13.5</v>
      </c>
      <c r="X762" s="175">
        <f>INVENTARIO[[#This Row],[Ganancia Unitaria]]*INVENTARIO[[#This Row],[Salidas]]</f>
        <v>13.5</v>
      </c>
      <c r="Y762" s="42" t="s">
        <v>2107</v>
      </c>
      <c r="Z762" s="20"/>
      <c r="AA762" s="20">
        <f>INVENTARIO[[#This Row],[Costo total]]*INVENTARIO[[#This Row],[Entradas]]</f>
        <v>16.5</v>
      </c>
      <c r="AB762" s="172">
        <f>INVENTARIO[[#This Row],[Stock Actual]]*INVENTARIO[[#This Row],[Costo total]]</f>
        <v>0</v>
      </c>
    </row>
    <row r="763" spans="1:28" ht="55" customHeight="1" x14ac:dyDescent="0.15">
      <c r="A763" s="43" t="s">
        <v>2143</v>
      </c>
      <c r="B763" s="169"/>
      <c r="C763" s="170" t="s">
        <v>12</v>
      </c>
      <c r="D763" s="83" t="s">
        <v>2327</v>
      </c>
      <c r="E763" s="83" t="s">
        <v>2144</v>
      </c>
      <c r="F763" s="83" t="s">
        <v>697</v>
      </c>
      <c r="G763" s="83" t="s">
        <v>164</v>
      </c>
      <c r="H763" s="171">
        <f>INVENTARIO[[#This Row],[Precio Final]]</f>
        <v>30</v>
      </c>
      <c r="I763" s="192">
        <v>0</v>
      </c>
      <c r="J763" s="83">
        <v>1</v>
      </c>
      <c r="K763" s="112">
        <f>SUMIFS(VENTAS[Cantidad],VENTAS[Código del producto Vendido],INVENTARIO[[#This Row],[Code]])</f>
        <v>1</v>
      </c>
      <c r="L763" s="121">
        <f>INVENTARIO[[#This Row],[Entradas]]-INVENTARIO[[#This Row],[Salidas]]</f>
        <v>0</v>
      </c>
      <c r="M763" s="171">
        <f>INVENTARIO[[#This Row],[Precio Final]]*10%</f>
        <v>3</v>
      </c>
      <c r="N763" s="43">
        <v>0</v>
      </c>
      <c r="O763" s="43">
        <v>0</v>
      </c>
      <c r="P763" s="43">
        <v>15</v>
      </c>
      <c r="Q763" s="112"/>
      <c r="R763" s="43"/>
      <c r="S763" s="176">
        <v>1.5</v>
      </c>
      <c r="T763" s="168">
        <f>INVENTARIO[[#This Row],[Costo Unitario (USD)]]+INVENTARIO[[#This Row],[Costo Envío (USD)]]</f>
        <v>16.5</v>
      </c>
      <c r="U763" s="168">
        <f>INVENTARIO[[#This Row],[Costo total]]*1.5</f>
        <v>24.75</v>
      </c>
      <c r="V763" s="43">
        <v>30</v>
      </c>
      <c r="W763" s="43">
        <f>INVENTARIO[[#This Row],[Precio Final]]-INVENTARIO[[#This Row],[Costo total]]</f>
        <v>13.5</v>
      </c>
      <c r="X763" s="172">
        <f>INVENTARIO[[#This Row],[Ganancia Unitaria]]*INVENTARIO[[#This Row],[Salidas]]</f>
        <v>13.5</v>
      </c>
      <c r="Y763" s="43" t="s">
        <v>2107</v>
      </c>
      <c r="Z763" s="43"/>
      <c r="AA763" s="43">
        <f>INVENTARIO[[#This Row],[Costo total]]*INVENTARIO[[#This Row],[Entradas]]</f>
        <v>16.5</v>
      </c>
      <c r="AB763" s="172">
        <f>INVENTARIO[[#This Row],[Stock Actual]]*INVENTARIO[[#This Row],[Costo total]]</f>
        <v>0</v>
      </c>
    </row>
    <row r="764" spans="1:28" ht="55" customHeight="1" x14ac:dyDescent="0.15">
      <c r="A764" s="42" t="s">
        <v>2145</v>
      </c>
      <c r="B764" s="173"/>
      <c r="C764" s="174" t="s">
        <v>12</v>
      </c>
      <c r="D764" s="78" t="s">
        <v>2819</v>
      </c>
      <c r="E764" s="78" t="s">
        <v>2538</v>
      </c>
      <c r="F764" s="78" t="s">
        <v>695</v>
      </c>
      <c r="G764" s="78" t="s">
        <v>164</v>
      </c>
      <c r="H764" s="171">
        <f>INVENTARIO[[#This Row],[Precio Final]]</f>
        <v>19</v>
      </c>
      <c r="I764" s="193">
        <v>0</v>
      </c>
      <c r="J764" s="78">
        <v>1</v>
      </c>
      <c r="K764" s="112">
        <f>SUMIFS(VENTAS[Cantidad],VENTAS[Código del producto Vendido],INVENTARIO[[#This Row],[Code]])</f>
        <v>0</v>
      </c>
      <c r="L764" s="120">
        <v>0</v>
      </c>
      <c r="M764" s="171">
        <f>INVENTARIO[[#This Row],[Precio Final]]*10%</f>
        <v>1.9000000000000001</v>
      </c>
      <c r="N764" s="42">
        <v>0</v>
      </c>
      <c r="O764" s="42">
        <v>0</v>
      </c>
      <c r="P764" s="42">
        <v>13.2</v>
      </c>
      <c r="Q764" s="110"/>
      <c r="R764" s="42"/>
      <c r="S764" s="177">
        <v>1.5</v>
      </c>
      <c r="T764" s="42">
        <f>INVENTARIO[[#This Row],[Costo Unitario (USD)]]+INVENTARIO[[#This Row],[Costo Envío (USD)]]</f>
        <v>14.7</v>
      </c>
      <c r="U764" s="42">
        <f>INVENTARIO[[#This Row],[Costo total]]*1.5</f>
        <v>22.049999999999997</v>
      </c>
      <c r="V764" s="42">
        <v>19</v>
      </c>
      <c r="W764" s="42">
        <f>INVENTARIO[[#This Row],[Precio Final]]-INVENTARIO[[#This Row],[Costo total]]</f>
        <v>4.3000000000000007</v>
      </c>
      <c r="X764" s="175">
        <f>INVENTARIO[[#This Row],[Ganancia Unitaria]]*INVENTARIO[[#This Row],[Salidas]]</f>
        <v>0</v>
      </c>
      <c r="Y764" s="42" t="s">
        <v>2107</v>
      </c>
      <c r="Z764" s="20"/>
      <c r="AA764" s="20">
        <f>INVENTARIO[[#This Row],[Costo total]]*INVENTARIO[[#This Row],[Entradas]]</f>
        <v>14.7</v>
      </c>
      <c r="AB764" s="172">
        <f>INVENTARIO[[#This Row],[Stock Actual]]*INVENTARIO[[#This Row],[Costo total]]</f>
        <v>0</v>
      </c>
    </row>
    <row r="765" spans="1:28" ht="55" customHeight="1" x14ac:dyDescent="0.15">
      <c r="A765" s="42" t="s">
        <v>2147</v>
      </c>
      <c r="B765" s="173"/>
      <c r="C765" s="174" t="s">
        <v>12</v>
      </c>
      <c r="D765" s="78" t="s">
        <v>2327</v>
      </c>
      <c r="E765" s="78" t="s">
        <v>2109</v>
      </c>
      <c r="F765" s="78" t="s">
        <v>695</v>
      </c>
      <c r="G765" s="78" t="s">
        <v>164</v>
      </c>
      <c r="H765" s="171">
        <f>INVENTARIO[[#This Row],[Precio Final]]</f>
        <v>12</v>
      </c>
      <c r="I765" s="193">
        <v>0</v>
      </c>
      <c r="J765" s="78">
        <v>0</v>
      </c>
      <c r="K765" s="112">
        <f>SUMIFS(VENTAS[Cantidad],VENTAS[Código del producto Vendido],INVENTARIO[[#This Row],[Code]])</f>
        <v>0</v>
      </c>
      <c r="L765" s="120">
        <f>INVENTARIO[[#This Row],[Entradas]]-INVENTARIO[[#This Row],[Salidas]]</f>
        <v>0</v>
      </c>
      <c r="M765" s="171">
        <f>INVENTARIO[[#This Row],[Precio Final]]*10%</f>
        <v>1.2000000000000002</v>
      </c>
      <c r="N765" s="42">
        <v>0</v>
      </c>
      <c r="O765" s="42">
        <v>0</v>
      </c>
      <c r="P765" s="42">
        <v>6</v>
      </c>
      <c r="Q765" s="110"/>
      <c r="R765" s="42"/>
      <c r="S765" s="177">
        <v>1.5</v>
      </c>
      <c r="T765" s="42">
        <f>INVENTARIO[[#This Row],[Costo Unitario (USD)]]+INVENTARIO[[#This Row],[Costo Envío (USD)]]</f>
        <v>7.5</v>
      </c>
      <c r="U765" s="42">
        <f>INVENTARIO[[#This Row],[Costo total]]*1.5</f>
        <v>11.25</v>
      </c>
      <c r="V765" s="42">
        <v>12</v>
      </c>
      <c r="W765" s="42">
        <f>INVENTARIO[[#This Row],[Precio Final]]-INVENTARIO[[#This Row],[Costo total]]</f>
        <v>4.5</v>
      </c>
      <c r="X765" s="175">
        <f>INVENTARIO[[#This Row],[Ganancia Unitaria]]*INVENTARIO[[#This Row],[Salidas]]</f>
        <v>0</v>
      </c>
      <c r="Y765" s="42" t="s">
        <v>2107</v>
      </c>
      <c r="Z765" s="20"/>
      <c r="AA765" s="20">
        <f>INVENTARIO[[#This Row],[Costo total]]*INVENTARIO[[#This Row],[Entradas]]</f>
        <v>0</v>
      </c>
      <c r="AB765" s="172">
        <f>INVENTARIO[[#This Row],[Stock Actual]]*INVENTARIO[[#This Row],[Costo total]]</f>
        <v>0</v>
      </c>
    </row>
    <row r="766" spans="1:28" ht="55" customHeight="1" x14ac:dyDescent="0.15">
      <c r="A766" s="43" t="s">
        <v>2148</v>
      </c>
      <c r="B766" s="169"/>
      <c r="C766" s="170" t="s">
        <v>12</v>
      </c>
      <c r="D766" s="78" t="s">
        <v>2819</v>
      </c>
      <c r="E766" s="83" t="s">
        <v>3026</v>
      </c>
      <c r="F766" s="83" t="s">
        <v>2370</v>
      </c>
      <c r="G766" s="83" t="s">
        <v>164</v>
      </c>
      <c r="H766" s="171">
        <f>INVENTARIO[[#This Row],[Precio Final]]</f>
        <v>12</v>
      </c>
      <c r="I766" s="192">
        <v>0</v>
      </c>
      <c r="J766" s="83">
        <v>2</v>
      </c>
      <c r="K766" s="112">
        <f>SUMIFS(VENTAS[Cantidad],VENTAS[Código del producto Vendido],INVENTARIO[[#This Row],[Code]])</f>
        <v>1</v>
      </c>
      <c r="L766" s="121">
        <f>INVENTARIO[[#This Row],[Entradas]]-INVENTARIO[[#This Row],[Salidas]]</f>
        <v>1</v>
      </c>
      <c r="M766" s="171">
        <f>INVENTARIO[[#This Row],[Precio Final]]*10%</f>
        <v>1.2000000000000002</v>
      </c>
      <c r="N766" s="43">
        <v>0</v>
      </c>
      <c r="O766" s="43">
        <v>0</v>
      </c>
      <c r="P766" s="43">
        <v>6</v>
      </c>
      <c r="Q766" s="112"/>
      <c r="R766" s="43"/>
      <c r="S766" s="176">
        <v>1.5</v>
      </c>
      <c r="T766" s="168">
        <f>INVENTARIO[[#This Row],[Costo Unitario (USD)]]+INVENTARIO[[#This Row],[Costo Envío (USD)]]</f>
        <v>7.5</v>
      </c>
      <c r="U766" s="168">
        <f>INVENTARIO[[#This Row],[Costo total]]*1.5</f>
        <v>11.25</v>
      </c>
      <c r="V766" s="43">
        <v>12</v>
      </c>
      <c r="W766" s="43">
        <f>INVENTARIO[[#This Row],[Precio Final]]-INVENTARIO[[#This Row],[Costo total]]</f>
        <v>4.5</v>
      </c>
      <c r="X766" s="172">
        <f>INVENTARIO[[#This Row],[Ganancia Unitaria]]*INVENTARIO[[#This Row],[Salidas]]</f>
        <v>4.5</v>
      </c>
      <c r="Y766" s="43" t="s">
        <v>2107</v>
      </c>
      <c r="Z766" s="43"/>
      <c r="AA766" s="43">
        <f>INVENTARIO[[#This Row],[Costo total]]*INVENTARIO[[#This Row],[Entradas]]</f>
        <v>15</v>
      </c>
      <c r="AB766" s="172">
        <f>INVENTARIO[[#This Row],[Stock Actual]]*INVENTARIO[[#This Row],[Costo total]]</f>
        <v>7.5</v>
      </c>
    </row>
    <row r="767" spans="1:28" ht="55" customHeight="1" x14ac:dyDescent="0.15">
      <c r="A767" s="42" t="s">
        <v>2149</v>
      </c>
      <c r="B767" s="173"/>
      <c r="C767" s="174" t="s">
        <v>12</v>
      </c>
      <c r="D767" s="78" t="s">
        <v>2819</v>
      </c>
      <c r="E767" s="78" t="s">
        <v>2338</v>
      </c>
      <c r="F767" s="78" t="s">
        <v>692</v>
      </c>
      <c r="G767" s="78" t="s">
        <v>164</v>
      </c>
      <c r="H767" s="171">
        <f>INVENTARIO[[#This Row],[Precio Final]]</f>
        <v>25</v>
      </c>
      <c r="I767" s="193">
        <v>0</v>
      </c>
      <c r="J767" s="78">
        <v>2</v>
      </c>
      <c r="K767" s="112">
        <f>SUMIFS(VENTAS[Cantidad],VENTAS[Código del producto Vendido],INVENTARIO[[#This Row],[Code]])</f>
        <v>2</v>
      </c>
      <c r="L767" s="120">
        <f>INVENTARIO[[#This Row],[Entradas]]-INVENTARIO[[#This Row],[Salidas]]</f>
        <v>0</v>
      </c>
      <c r="M767" s="171">
        <f>INVENTARIO[[#This Row],[Precio Final]]*10%</f>
        <v>2.5</v>
      </c>
      <c r="N767" s="42">
        <v>0</v>
      </c>
      <c r="O767" s="42">
        <v>0</v>
      </c>
      <c r="P767" s="42">
        <v>12</v>
      </c>
      <c r="Q767" s="110"/>
      <c r="R767" s="42"/>
      <c r="S767" s="176">
        <v>1.5</v>
      </c>
      <c r="T767" s="42">
        <f>INVENTARIO[[#This Row],[Costo Unitario (USD)]]+INVENTARIO[[#This Row],[Costo Envío (USD)]]</f>
        <v>13.5</v>
      </c>
      <c r="U767" s="42">
        <f>INVENTARIO[[#This Row],[Costo total]]*1.5</f>
        <v>20.25</v>
      </c>
      <c r="V767" s="42">
        <v>25</v>
      </c>
      <c r="W767" s="42">
        <f>INVENTARIO[[#This Row],[Precio Final]]-INVENTARIO[[#This Row],[Costo total]]</f>
        <v>11.5</v>
      </c>
      <c r="X767" s="175">
        <f>INVENTARIO[[#This Row],[Ganancia Unitaria]]*INVENTARIO[[#This Row],[Salidas]]</f>
        <v>23</v>
      </c>
      <c r="Y767" s="42" t="s">
        <v>2107</v>
      </c>
      <c r="Z767" s="20"/>
      <c r="AA767" s="20">
        <f>INVENTARIO[[#This Row],[Costo total]]*INVENTARIO[[#This Row],[Entradas]]</f>
        <v>27</v>
      </c>
      <c r="AB767" s="172">
        <f>INVENTARIO[[#This Row],[Stock Actual]]*INVENTARIO[[#This Row],[Costo total]]</f>
        <v>0</v>
      </c>
    </row>
    <row r="768" spans="1:28" ht="55" customHeight="1" x14ac:dyDescent="0.15">
      <c r="A768" s="43" t="s">
        <v>2150</v>
      </c>
      <c r="B768" s="169"/>
      <c r="C768" s="170" t="s">
        <v>12</v>
      </c>
      <c r="D768" s="78" t="s">
        <v>2819</v>
      </c>
      <c r="E768" s="83" t="s">
        <v>2338</v>
      </c>
      <c r="F768" s="83" t="s">
        <v>697</v>
      </c>
      <c r="G768" s="83" t="s">
        <v>164</v>
      </c>
      <c r="H768" s="171">
        <f>INVENTARIO[[#This Row],[Precio Final]]</f>
        <v>25</v>
      </c>
      <c r="I768" s="192">
        <v>0</v>
      </c>
      <c r="J768" s="83">
        <v>1</v>
      </c>
      <c r="K768" s="112">
        <f>SUMIFS(VENTAS[Cantidad],VENTAS[Código del producto Vendido],INVENTARIO[[#This Row],[Code]])</f>
        <v>1</v>
      </c>
      <c r="L768" s="121">
        <f>INVENTARIO[[#This Row],[Entradas]]-INVENTARIO[[#This Row],[Salidas]]</f>
        <v>0</v>
      </c>
      <c r="M768" s="171">
        <f>INVENTARIO[[#This Row],[Precio Final]]*10%</f>
        <v>2.5</v>
      </c>
      <c r="N768" s="43">
        <v>0</v>
      </c>
      <c r="O768" s="43">
        <v>0</v>
      </c>
      <c r="P768" s="43">
        <v>12</v>
      </c>
      <c r="Q768" s="112"/>
      <c r="R768" s="43"/>
      <c r="S768" s="176">
        <v>1.5</v>
      </c>
      <c r="T768" s="168">
        <f>INVENTARIO[[#This Row],[Costo Unitario (USD)]]+INVENTARIO[[#This Row],[Costo Envío (USD)]]</f>
        <v>13.5</v>
      </c>
      <c r="U768" s="168">
        <f>INVENTARIO[[#This Row],[Costo total]]*1.5</f>
        <v>20.25</v>
      </c>
      <c r="V768" s="43">
        <v>25</v>
      </c>
      <c r="W768" s="43">
        <f>INVENTARIO[[#This Row],[Precio Final]]-INVENTARIO[[#This Row],[Costo total]]</f>
        <v>11.5</v>
      </c>
      <c r="X768" s="172">
        <f>INVENTARIO[[#This Row],[Ganancia Unitaria]]*INVENTARIO[[#This Row],[Salidas]]</f>
        <v>11.5</v>
      </c>
      <c r="Y768" s="43" t="s">
        <v>2107</v>
      </c>
      <c r="Z768" s="43"/>
      <c r="AA768" s="43">
        <f>INVENTARIO[[#This Row],[Costo total]]*INVENTARIO[[#This Row],[Entradas]]</f>
        <v>13.5</v>
      </c>
      <c r="AB768" s="172">
        <f>INVENTARIO[[#This Row],[Stock Actual]]*INVENTARIO[[#This Row],[Costo total]]</f>
        <v>0</v>
      </c>
    </row>
    <row r="769" spans="1:28" ht="55" customHeight="1" x14ac:dyDescent="0.15">
      <c r="A769" s="42" t="s">
        <v>2151</v>
      </c>
      <c r="B769" s="173"/>
      <c r="C769" s="174" t="s">
        <v>12</v>
      </c>
      <c r="D769" s="78" t="s">
        <v>2327</v>
      </c>
      <c r="E769" s="78" t="s">
        <v>2152</v>
      </c>
      <c r="F769" s="78" t="s">
        <v>692</v>
      </c>
      <c r="G769" s="78" t="s">
        <v>164</v>
      </c>
      <c r="H769" s="171">
        <f>INVENTARIO[[#This Row],[Precio Final]]</f>
        <v>35</v>
      </c>
      <c r="I769" s="193">
        <v>0</v>
      </c>
      <c r="J769" s="78">
        <v>1</v>
      </c>
      <c r="K769" s="112">
        <f>SUMIFS(VENTAS[Cantidad],VENTAS[Código del producto Vendido],INVENTARIO[[#This Row],[Code]])</f>
        <v>1</v>
      </c>
      <c r="L769" s="120">
        <f>INVENTARIO[[#This Row],[Entradas]]-INVENTARIO[[#This Row],[Salidas]]</f>
        <v>0</v>
      </c>
      <c r="M769" s="171">
        <f>INVENTARIO[[#This Row],[Precio Final]]*10%</f>
        <v>3.5</v>
      </c>
      <c r="N769" s="42">
        <v>0</v>
      </c>
      <c r="O769" s="42">
        <v>0</v>
      </c>
      <c r="P769" s="42">
        <v>17</v>
      </c>
      <c r="Q769" s="110"/>
      <c r="R769" s="42"/>
      <c r="S769" s="176">
        <v>1.5</v>
      </c>
      <c r="T769" s="42">
        <f>INVENTARIO[[#This Row],[Costo Unitario (USD)]]+INVENTARIO[[#This Row],[Costo Envío (USD)]]</f>
        <v>18.5</v>
      </c>
      <c r="U769" s="42">
        <f>INVENTARIO[[#This Row],[Costo total]]*1.5</f>
        <v>27.75</v>
      </c>
      <c r="V769" s="42">
        <v>35</v>
      </c>
      <c r="W769" s="42">
        <f>INVENTARIO[[#This Row],[Precio Final]]-INVENTARIO[[#This Row],[Costo total]]</f>
        <v>16.5</v>
      </c>
      <c r="X769" s="175">
        <f>INVENTARIO[[#This Row],[Ganancia Unitaria]]*INVENTARIO[[#This Row],[Salidas]]</f>
        <v>16.5</v>
      </c>
      <c r="Y769" s="42" t="s">
        <v>2107</v>
      </c>
      <c r="Z769" s="20"/>
      <c r="AA769" s="20">
        <f>INVENTARIO[[#This Row],[Costo total]]*INVENTARIO[[#This Row],[Entradas]]</f>
        <v>18.5</v>
      </c>
      <c r="AB769" s="172">
        <f>INVENTARIO[[#This Row],[Stock Actual]]*INVENTARIO[[#This Row],[Costo total]]</f>
        <v>0</v>
      </c>
    </row>
    <row r="770" spans="1:28" ht="55" customHeight="1" x14ac:dyDescent="0.15">
      <c r="A770" s="43" t="s">
        <v>2153</v>
      </c>
      <c r="B770" s="169"/>
      <c r="C770" s="170" t="s">
        <v>12</v>
      </c>
      <c r="D770" s="83" t="s">
        <v>2327</v>
      </c>
      <c r="E770" s="83" t="s">
        <v>2127</v>
      </c>
      <c r="F770" s="83" t="s">
        <v>713</v>
      </c>
      <c r="G770" s="83" t="s">
        <v>164</v>
      </c>
      <c r="H770" s="171">
        <f>INVENTARIO[[#This Row],[Precio Final]]</f>
        <v>35</v>
      </c>
      <c r="I770" s="192">
        <v>0</v>
      </c>
      <c r="J770" s="83">
        <v>1</v>
      </c>
      <c r="K770" s="112">
        <f>SUMIFS(VENTAS[Cantidad],VENTAS[Código del producto Vendido],INVENTARIO[[#This Row],[Code]])</f>
        <v>1</v>
      </c>
      <c r="L770" s="121">
        <f>INVENTARIO[[#This Row],[Entradas]]-INVENTARIO[[#This Row],[Salidas]]</f>
        <v>0</v>
      </c>
      <c r="M770" s="171">
        <f>INVENTARIO[[#This Row],[Precio Final]]*10%</f>
        <v>3.5</v>
      </c>
      <c r="N770" s="43">
        <v>0</v>
      </c>
      <c r="O770" s="43">
        <v>0</v>
      </c>
      <c r="P770" s="43">
        <v>21.5</v>
      </c>
      <c r="Q770" s="112"/>
      <c r="R770" s="43"/>
      <c r="S770" s="176">
        <v>1.5</v>
      </c>
      <c r="T770" s="168">
        <f>INVENTARIO[[#This Row],[Costo Unitario (USD)]]+INVENTARIO[[#This Row],[Costo Envío (USD)]]</f>
        <v>23</v>
      </c>
      <c r="U770" s="168">
        <f>INVENTARIO[[#This Row],[Costo total]]*1.5</f>
        <v>34.5</v>
      </c>
      <c r="V770" s="43">
        <v>35</v>
      </c>
      <c r="W770" s="43">
        <f>INVENTARIO[[#This Row],[Precio Final]]-INVENTARIO[[#This Row],[Costo total]]</f>
        <v>12</v>
      </c>
      <c r="X770" s="172">
        <f>INVENTARIO[[#This Row],[Ganancia Unitaria]]*INVENTARIO[[#This Row],[Salidas]]</f>
        <v>12</v>
      </c>
      <c r="Y770" s="43" t="s">
        <v>2107</v>
      </c>
      <c r="Z770" s="43"/>
      <c r="AA770" s="43">
        <f>INVENTARIO[[#This Row],[Costo total]]*INVENTARIO[[#This Row],[Entradas]]</f>
        <v>23</v>
      </c>
      <c r="AB770" s="172">
        <f>INVENTARIO[[#This Row],[Stock Actual]]*INVENTARIO[[#This Row],[Costo total]]</f>
        <v>0</v>
      </c>
    </row>
    <row r="771" spans="1:28" ht="55" customHeight="1" x14ac:dyDescent="0.15">
      <c r="A771" s="42" t="s">
        <v>2154</v>
      </c>
      <c r="B771" s="173"/>
      <c r="C771" s="174" t="s">
        <v>12</v>
      </c>
      <c r="D771" s="78" t="s">
        <v>215</v>
      </c>
      <c r="E771" s="78" t="s">
        <v>2560</v>
      </c>
      <c r="F771" s="78" t="s">
        <v>2325</v>
      </c>
      <c r="G771" s="78" t="s">
        <v>164</v>
      </c>
      <c r="H771" s="171">
        <f>INVENTARIO[[#This Row],[Precio Final]]</f>
        <v>45</v>
      </c>
      <c r="I771" s="193">
        <v>0</v>
      </c>
      <c r="J771" s="78">
        <v>1</v>
      </c>
      <c r="K771" s="112">
        <f>SUMIFS(VENTAS[Cantidad],VENTAS[Código del producto Vendido],INVENTARIO[[#This Row],[Code]])</f>
        <v>1</v>
      </c>
      <c r="L771" s="120">
        <f>INVENTARIO[[#This Row],[Entradas]]-INVENTARIO[[#This Row],[Salidas]]</f>
        <v>0</v>
      </c>
      <c r="M771" s="171">
        <f>INVENTARIO[[#This Row],[Precio Final]]*10%</f>
        <v>4.5</v>
      </c>
      <c r="N771" s="42">
        <v>0</v>
      </c>
      <c r="O771" s="42">
        <v>0</v>
      </c>
      <c r="P771" s="42">
        <v>26</v>
      </c>
      <c r="Q771" s="110"/>
      <c r="R771" s="42"/>
      <c r="S771" s="177">
        <v>5</v>
      </c>
      <c r="T771" s="42">
        <f>INVENTARIO[[#This Row],[Costo Unitario (USD)]]+INVENTARIO[[#This Row],[Costo Envío (USD)]]</f>
        <v>31</v>
      </c>
      <c r="U771" s="42">
        <f>INVENTARIO[[#This Row],[Costo total]]*1.5</f>
        <v>46.5</v>
      </c>
      <c r="V771" s="42">
        <v>45</v>
      </c>
      <c r="W771" s="42">
        <f>INVENTARIO[[#This Row],[Precio Final]]-INVENTARIO[[#This Row],[Costo total]]</f>
        <v>14</v>
      </c>
      <c r="X771" s="175">
        <f>INVENTARIO[[#This Row],[Ganancia Unitaria]]*INVENTARIO[[#This Row],[Salidas]]</f>
        <v>14</v>
      </c>
      <c r="Y771" s="42" t="s">
        <v>2107</v>
      </c>
      <c r="Z771" s="20"/>
      <c r="AA771" s="20">
        <f>INVENTARIO[[#This Row],[Costo total]]*INVENTARIO[[#This Row],[Entradas]]</f>
        <v>31</v>
      </c>
      <c r="AB771" s="172">
        <f>INVENTARIO[[#This Row],[Stock Actual]]*INVENTARIO[[#This Row],[Costo total]]</f>
        <v>0</v>
      </c>
    </row>
    <row r="772" spans="1:28" ht="55" customHeight="1" x14ac:dyDescent="0.15">
      <c r="A772" s="43" t="s">
        <v>2155</v>
      </c>
      <c r="B772" s="169"/>
      <c r="C772" s="170" t="s">
        <v>12</v>
      </c>
      <c r="D772" s="83" t="s">
        <v>50</v>
      </c>
      <c r="E772" s="83" t="s">
        <v>2111</v>
      </c>
      <c r="F772" s="83" t="s">
        <v>697</v>
      </c>
      <c r="G772" s="83" t="s">
        <v>164</v>
      </c>
      <c r="H772" s="171">
        <f>INVENTARIO[[#This Row],[Precio Final]]</f>
        <v>25</v>
      </c>
      <c r="I772" s="192">
        <v>0</v>
      </c>
      <c r="J772" s="83">
        <v>1</v>
      </c>
      <c r="K772" s="112">
        <f>SUMIFS(VENTAS[Cantidad],VENTAS[Código del producto Vendido],INVENTARIO[[#This Row],[Code]])</f>
        <v>0</v>
      </c>
      <c r="L772" s="121">
        <f>INVENTARIO[[#This Row],[Entradas]]-INVENTARIO[[#This Row],[Salidas]]</f>
        <v>1</v>
      </c>
      <c r="M772" s="171">
        <f>INVENTARIO[[#This Row],[Precio Final]]*10%</f>
        <v>2.5</v>
      </c>
      <c r="N772" s="43">
        <v>0</v>
      </c>
      <c r="O772" s="43">
        <v>0</v>
      </c>
      <c r="P772" s="43">
        <v>17</v>
      </c>
      <c r="Q772" s="112"/>
      <c r="R772" s="43"/>
      <c r="S772" s="176">
        <v>1.5</v>
      </c>
      <c r="T772" s="168">
        <f>INVENTARIO[[#This Row],[Costo Unitario (USD)]]+INVENTARIO[[#This Row],[Costo Envío (USD)]]</f>
        <v>18.5</v>
      </c>
      <c r="U772" s="168">
        <f>INVENTARIO[[#This Row],[Costo total]]*1.5</f>
        <v>27.75</v>
      </c>
      <c r="V772" s="43">
        <v>25</v>
      </c>
      <c r="W772" s="43">
        <f>INVENTARIO[[#This Row],[Precio Final]]-INVENTARIO[[#This Row],[Costo total]]</f>
        <v>6.5</v>
      </c>
      <c r="X772" s="172">
        <f>INVENTARIO[[#This Row],[Ganancia Unitaria]]*INVENTARIO[[#This Row],[Salidas]]</f>
        <v>0</v>
      </c>
      <c r="Y772" s="43" t="s">
        <v>2107</v>
      </c>
      <c r="Z772" s="43"/>
      <c r="AA772" s="43">
        <f>INVENTARIO[[#This Row],[Costo total]]*INVENTARIO[[#This Row],[Entradas]]</f>
        <v>18.5</v>
      </c>
      <c r="AB772" s="172">
        <f>INVENTARIO[[#This Row],[Stock Actual]]*INVENTARIO[[#This Row],[Costo total]]</f>
        <v>18.5</v>
      </c>
    </row>
    <row r="773" spans="1:28" ht="55" customHeight="1" x14ac:dyDescent="0.15">
      <c r="A773" s="42" t="s">
        <v>2156</v>
      </c>
      <c r="B773" s="173"/>
      <c r="C773" s="174" t="s">
        <v>12</v>
      </c>
      <c r="D773" s="78" t="s">
        <v>2819</v>
      </c>
      <c r="E773" s="78" t="s">
        <v>2146</v>
      </c>
      <c r="F773" s="78" t="s">
        <v>692</v>
      </c>
      <c r="G773" s="78" t="s">
        <v>164</v>
      </c>
      <c r="H773" s="171">
        <f>INVENTARIO[[#This Row],[Precio Final]]</f>
        <v>22</v>
      </c>
      <c r="I773" s="193">
        <v>0</v>
      </c>
      <c r="J773" s="78">
        <v>2</v>
      </c>
      <c r="K773" s="112">
        <f>SUMIFS(VENTAS[Cantidad],VENTAS[Código del producto Vendido],INVENTARIO[[#This Row],[Code]])</f>
        <v>2</v>
      </c>
      <c r="L773" s="120">
        <f>INVENTARIO[[#This Row],[Entradas]]-INVENTARIO[[#This Row],[Salidas]]</f>
        <v>0</v>
      </c>
      <c r="M773" s="171">
        <f>INVENTARIO[[#This Row],[Precio Final]]*10%</f>
        <v>2.2000000000000002</v>
      </c>
      <c r="N773" s="42">
        <v>0</v>
      </c>
      <c r="O773" s="42">
        <v>0</v>
      </c>
      <c r="P773" s="42">
        <v>13.2</v>
      </c>
      <c r="Q773" s="110"/>
      <c r="R773" s="42"/>
      <c r="S773" s="176">
        <v>1.5</v>
      </c>
      <c r="T773" s="42">
        <f>INVENTARIO[[#This Row],[Costo Unitario (USD)]]+INVENTARIO[[#This Row],[Costo Envío (USD)]]</f>
        <v>14.7</v>
      </c>
      <c r="U773" s="42">
        <f>INVENTARIO[[#This Row],[Costo total]]*1.5</f>
        <v>22.049999999999997</v>
      </c>
      <c r="V773" s="42">
        <v>22</v>
      </c>
      <c r="W773" s="42">
        <f>INVENTARIO[[#This Row],[Precio Final]]-INVENTARIO[[#This Row],[Costo total]]</f>
        <v>7.3000000000000007</v>
      </c>
      <c r="X773" s="175">
        <f>INVENTARIO[[#This Row],[Ganancia Unitaria]]*INVENTARIO[[#This Row],[Salidas]]</f>
        <v>14.600000000000001</v>
      </c>
      <c r="Y773" s="42" t="s">
        <v>2107</v>
      </c>
      <c r="Z773" s="20"/>
      <c r="AA773" s="20">
        <f>INVENTARIO[[#This Row],[Costo total]]*INVENTARIO[[#This Row],[Entradas]]</f>
        <v>29.4</v>
      </c>
      <c r="AB773" s="172">
        <f>INVENTARIO[[#This Row],[Stock Actual]]*INVENTARIO[[#This Row],[Costo total]]</f>
        <v>0</v>
      </c>
    </row>
    <row r="774" spans="1:28" ht="55" customHeight="1" x14ac:dyDescent="0.15">
      <c r="A774" s="43" t="s">
        <v>2157</v>
      </c>
      <c r="B774" s="169"/>
      <c r="C774" s="170" t="s">
        <v>12</v>
      </c>
      <c r="D774" s="83" t="s">
        <v>2327</v>
      </c>
      <c r="E774" s="83" t="s">
        <v>2119</v>
      </c>
      <c r="F774" s="83" t="s">
        <v>1342</v>
      </c>
      <c r="G774" s="83" t="s">
        <v>164</v>
      </c>
      <c r="H774" s="171">
        <f>INVENTARIO[[#This Row],[Precio Final]]</f>
        <v>35</v>
      </c>
      <c r="I774" s="192">
        <v>0</v>
      </c>
      <c r="J774" s="83">
        <v>1</v>
      </c>
      <c r="K774" s="112">
        <f>SUMIFS(VENTAS[Cantidad],VENTAS[Código del producto Vendido],INVENTARIO[[#This Row],[Code]])</f>
        <v>1</v>
      </c>
      <c r="L774" s="121">
        <f>INVENTARIO[[#This Row],[Entradas]]-INVENTARIO[[#This Row],[Salidas]]</f>
        <v>0</v>
      </c>
      <c r="M774" s="171">
        <f>INVENTARIO[[#This Row],[Precio Final]]*10%</f>
        <v>3.5</v>
      </c>
      <c r="N774" s="43">
        <v>0</v>
      </c>
      <c r="O774" s="43">
        <v>0</v>
      </c>
      <c r="P774" s="43">
        <v>18.5</v>
      </c>
      <c r="Q774" s="112"/>
      <c r="R774" s="43"/>
      <c r="S774" s="176">
        <v>1.5</v>
      </c>
      <c r="T774" s="168">
        <f>INVENTARIO[[#This Row],[Costo Unitario (USD)]]+INVENTARIO[[#This Row],[Costo Envío (USD)]]</f>
        <v>20</v>
      </c>
      <c r="U774" s="168">
        <f>INVENTARIO[[#This Row],[Costo total]]*1.5</f>
        <v>30</v>
      </c>
      <c r="V774" s="43">
        <v>35</v>
      </c>
      <c r="W774" s="43">
        <f>INVENTARIO[[#This Row],[Precio Final]]-INVENTARIO[[#This Row],[Costo total]]</f>
        <v>15</v>
      </c>
      <c r="X774" s="172">
        <f>INVENTARIO[[#This Row],[Ganancia Unitaria]]*INVENTARIO[[#This Row],[Salidas]]</f>
        <v>15</v>
      </c>
      <c r="Y774" s="43" t="s">
        <v>2107</v>
      </c>
      <c r="Z774" s="43"/>
      <c r="AA774" s="43">
        <f>INVENTARIO[[#This Row],[Costo total]]*INVENTARIO[[#This Row],[Entradas]]</f>
        <v>20</v>
      </c>
      <c r="AB774" s="172">
        <f>INVENTARIO[[#This Row],[Stock Actual]]*INVENTARIO[[#This Row],[Costo total]]</f>
        <v>0</v>
      </c>
    </row>
    <row r="775" spans="1:28" ht="55" customHeight="1" x14ac:dyDescent="0.15">
      <c r="A775" s="42" t="s">
        <v>2158</v>
      </c>
      <c r="B775" s="173"/>
      <c r="C775" s="174" t="s">
        <v>12</v>
      </c>
      <c r="D775" s="78" t="s">
        <v>2327</v>
      </c>
      <c r="E775" s="78" t="s">
        <v>2121</v>
      </c>
      <c r="F775" s="78" t="s">
        <v>692</v>
      </c>
      <c r="G775" s="78" t="s">
        <v>164</v>
      </c>
      <c r="H775" s="171">
        <f>INVENTARIO[[#This Row],[Precio Final]]</f>
        <v>30</v>
      </c>
      <c r="I775" s="193">
        <v>0</v>
      </c>
      <c r="J775" s="78">
        <v>0</v>
      </c>
      <c r="K775" s="112">
        <f>SUMIFS(VENTAS[Cantidad],VENTAS[Código del producto Vendido],INVENTARIO[[#This Row],[Code]])</f>
        <v>0</v>
      </c>
      <c r="L775" s="120">
        <f>INVENTARIO[[#This Row],[Entradas]]-INVENTARIO[[#This Row],[Salidas]]</f>
        <v>0</v>
      </c>
      <c r="M775" s="171">
        <f>INVENTARIO[[#This Row],[Precio Final]]*10%</f>
        <v>3</v>
      </c>
      <c r="N775" s="42">
        <v>0</v>
      </c>
      <c r="O775" s="42">
        <v>0</v>
      </c>
      <c r="P775" s="42">
        <v>15.6</v>
      </c>
      <c r="Q775" s="110"/>
      <c r="R775" s="42"/>
      <c r="S775" s="176">
        <v>1.5</v>
      </c>
      <c r="T775" s="42">
        <f>INVENTARIO[[#This Row],[Costo Unitario (USD)]]+INVENTARIO[[#This Row],[Costo Envío (USD)]]</f>
        <v>17.100000000000001</v>
      </c>
      <c r="U775" s="42">
        <f>INVENTARIO[[#This Row],[Costo total]]*1.5</f>
        <v>25.650000000000002</v>
      </c>
      <c r="V775" s="42">
        <v>30</v>
      </c>
      <c r="W775" s="42">
        <f>INVENTARIO[[#This Row],[Precio Final]]-INVENTARIO[[#This Row],[Costo total]]</f>
        <v>12.899999999999999</v>
      </c>
      <c r="X775" s="175">
        <f>INVENTARIO[[#This Row],[Ganancia Unitaria]]*INVENTARIO[[#This Row],[Salidas]]</f>
        <v>0</v>
      </c>
      <c r="Y775" s="42" t="s">
        <v>2107</v>
      </c>
      <c r="Z775" s="20"/>
      <c r="AA775" s="20">
        <f>INVENTARIO[[#This Row],[Costo total]]*INVENTARIO[[#This Row],[Entradas]]</f>
        <v>0</v>
      </c>
      <c r="AB775" s="172">
        <f>INVENTARIO[[#This Row],[Stock Actual]]*INVENTARIO[[#This Row],[Costo total]]</f>
        <v>0</v>
      </c>
    </row>
    <row r="776" spans="1:28" ht="55" customHeight="1" x14ac:dyDescent="0.15">
      <c r="A776" s="43" t="s">
        <v>2159</v>
      </c>
      <c r="B776" s="169"/>
      <c r="C776" s="170" t="s">
        <v>12</v>
      </c>
      <c r="D776" s="83" t="s">
        <v>2869</v>
      </c>
      <c r="E776" s="83" t="s">
        <v>2646</v>
      </c>
      <c r="F776" s="83" t="s">
        <v>2628</v>
      </c>
      <c r="G776" s="83" t="s">
        <v>164</v>
      </c>
      <c r="H776" s="171">
        <f>INVENTARIO[[#This Row],[Precio Final]]</f>
        <v>22</v>
      </c>
      <c r="I776" s="192">
        <v>0</v>
      </c>
      <c r="J776" s="83">
        <v>2</v>
      </c>
      <c r="K776" s="112">
        <f>SUMIFS(VENTAS[Cantidad],VENTAS[Código del producto Vendido],INVENTARIO[[#This Row],[Code]])</f>
        <v>2</v>
      </c>
      <c r="L776" s="121">
        <f>INVENTARIO[[#This Row],[Entradas]]-INVENTARIO[[#This Row],[Salidas]]</f>
        <v>0</v>
      </c>
      <c r="M776" s="171">
        <f>INVENTARIO[[#This Row],[Precio Final]]*10%</f>
        <v>2.2000000000000002</v>
      </c>
      <c r="N776" s="43">
        <v>0</v>
      </c>
      <c r="O776" s="43">
        <v>0</v>
      </c>
      <c r="P776" s="43">
        <v>13</v>
      </c>
      <c r="Q776" s="112"/>
      <c r="R776" s="43"/>
      <c r="S776" s="176">
        <v>1.5</v>
      </c>
      <c r="T776" s="168">
        <f>INVENTARIO[[#This Row],[Costo Unitario (USD)]]+INVENTARIO[[#This Row],[Costo Envío (USD)]]</f>
        <v>14.5</v>
      </c>
      <c r="U776" s="168">
        <f>INVENTARIO[[#This Row],[Costo total]]*1.5</f>
        <v>21.75</v>
      </c>
      <c r="V776" s="43">
        <v>22</v>
      </c>
      <c r="W776" s="43">
        <f>INVENTARIO[[#This Row],[Precio Final]]-INVENTARIO[[#This Row],[Costo total]]</f>
        <v>7.5</v>
      </c>
      <c r="X776" s="172">
        <f>INVENTARIO[[#This Row],[Ganancia Unitaria]]*INVENTARIO[[#This Row],[Salidas]]</f>
        <v>15</v>
      </c>
      <c r="Y776" s="43" t="s">
        <v>2107</v>
      </c>
      <c r="Z776" s="43"/>
      <c r="AA776" s="43">
        <f>INVENTARIO[[#This Row],[Costo total]]*INVENTARIO[[#This Row],[Entradas]]</f>
        <v>29</v>
      </c>
      <c r="AB776" s="172">
        <f>INVENTARIO[[#This Row],[Stock Actual]]*INVENTARIO[[#This Row],[Costo total]]</f>
        <v>0</v>
      </c>
    </row>
    <row r="777" spans="1:28" ht="55" customHeight="1" x14ac:dyDescent="0.15">
      <c r="A777" s="42" t="s">
        <v>2160</v>
      </c>
      <c r="B777" s="173"/>
      <c r="C777" s="174" t="s">
        <v>12</v>
      </c>
      <c r="D777" s="78" t="s">
        <v>2819</v>
      </c>
      <c r="E777" s="78" t="s">
        <v>2538</v>
      </c>
      <c r="F777" s="78" t="s">
        <v>697</v>
      </c>
      <c r="G777" s="78" t="s">
        <v>164</v>
      </c>
      <c r="H777" s="171">
        <f>INVENTARIO[[#This Row],[Precio Final]]</f>
        <v>22</v>
      </c>
      <c r="I777" s="193">
        <v>0</v>
      </c>
      <c r="J777" s="78">
        <v>1</v>
      </c>
      <c r="K777" s="112">
        <f>SUMIFS(VENTAS[Cantidad],VENTAS[Código del producto Vendido],INVENTARIO[[#This Row],[Code]])</f>
        <v>1</v>
      </c>
      <c r="L777" s="120">
        <f>INVENTARIO[[#This Row],[Entradas]]-INVENTARIO[[#This Row],[Salidas]]</f>
        <v>0</v>
      </c>
      <c r="M777" s="171">
        <f>INVENTARIO[[#This Row],[Precio Final]]*10%</f>
        <v>2.2000000000000002</v>
      </c>
      <c r="N777" s="42">
        <v>0</v>
      </c>
      <c r="O777" s="42">
        <v>0</v>
      </c>
      <c r="P777" s="42">
        <v>13.2</v>
      </c>
      <c r="Q777" s="110"/>
      <c r="R777" s="42"/>
      <c r="S777" s="176">
        <v>1.5</v>
      </c>
      <c r="T777" s="42">
        <f>INVENTARIO[[#This Row],[Costo Unitario (USD)]]+INVENTARIO[[#This Row],[Costo Envío (USD)]]</f>
        <v>14.7</v>
      </c>
      <c r="U777" s="42">
        <f>INVENTARIO[[#This Row],[Costo total]]*1.5</f>
        <v>22.049999999999997</v>
      </c>
      <c r="V777" s="42">
        <v>22</v>
      </c>
      <c r="W777" s="42">
        <f>INVENTARIO[[#This Row],[Precio Final]]-INVENTARIO[[#This Row],[Costo total]]</f>
        <v>7.3000000000000007</v>
      </c>
      <c r="X777" s="175">
        <f>INVENTARIO[[#This Row],[Ganancia Unitaria]]*INVENTARIO[[#This Row],[Salidas]]</f>
        <v>7.3000000000000007</v>
      </c>
      <c r="Y777" s="42" t="s">
        <v>2107</v>
      </c>
      <c r="Z777" s="20"/>
      <c r="AA777" s="20">
        <f>INVENTARIO[[#This Row],[Costo total]]*INVENTARIO[[#This Row],[Entradas]]</f>
        <v>14.7</v>
      </c>
      <c r="AB777" s="172">
        <f>INVENTARIO[[#This Row],[Stock Actual]]*INVENTARIO[[#This Row],[Costo total]]</f>
        <v>0</v>
      </c>
    </row>
    <row r="778" spans="1:28" ht="55" customHeight="1" x14ac:dyDescent="0.15">
      <c r="A778" s="43" t="s">
        <v>2161</v>
      </c>
      <c r="B778" s="169"/>
      <c r="C778" s="170" t="s">
        <v>12</v>
      </c>
      <c r="D778" s="83" t="s">
        <v>215</v>
      </c>
      <c r="E778" s="83" t="s">
        <v>2117</v>
      </c>
      <c r="F778" s="83" t="s">
        <v>692</v>
      </c>
      <c r="G778" s="83" t="s">
        <v>164</v>
      </c>
      <c r="H778" s="171">
        <f>INVENTARIO[[#This Row],[Precio Final]]</f>
        <v>50</v>
      </c>
      <c r="I778" s="192">
        <v>0</v>
      </c>
      <c r="J778" s="83">
        <v>0</v>
      </c>
      <c r="K778" s="112">
        <f>SUMIFS(VENTAS[Cantidad],VENTAS[Código del producto Vendido],INVENTARIO[[#This Row],[Code]])</f>
        <v>0</v>
      </c>
      <c r="L778" s="121">
        <f>INVENTARIO[[#This Row],[Entradas]]-INVENTARIO[[#This Row],[Salidas]]</f>
        <v>0</v>
      </c>
      <c r="M778" s="171">
        <f>INVENTARIO[[#This Row],[Precio Final]]*10%</f>
        <v>5</v>
      </c>
      <c r="N778" s="43">
        <v>0</v>
      </c>
      <c r="O778" s="43">
        <v>0</v>
      </c>
      <c r="P778" s="43">
        <v>25</v>
      </c>
      <c r="Q778" s="112"/>
      <c r="R778" s="43"/>
      <c r="S778" s="176">
        <v>1.5</v>
      </c>
      <c r="T778" s="168">
        <f>INVENTARIO[[#This Row],[Costo Unitario (USD)]]+INVENTARIO[[#This Row],[Costo Envío (USD)]]</f>
        <v>26.5</v>
      </c>
      <c r="U778" s="168">
        <f>INVENTARIO[[#This Row],[Costo total]]*1.5</f>
        <v>39.75</v>
      </c>
      <c r="V778" s="43">
        <v>50</v>
      </c>
      <c r="W778" s="43">
        <f>INVENTARIO[[#This Row],[Precio Final]]-INVENTARIO[[#This Row],[Costo total]]</f>
        <v>23.5</v>
      </c>
      <c r="X778" s="172">
        <f>INVENTARIO[[#This Row],[Ganancia Unitaria]]*INVENTARIO[[#This Row],[Salidas]]</f>
        <v>0</v>
      </c>
      <c r="Y778" s="43" t="s">
        <v>2107</v>
      </c>
      <c r="Z778" s="43"/>
      <c r="AA778" s="43">
        <f>INVENTARIO[[#This Row],[Costo total]]*INVENTARIO[[#This Row],[Entradas]]</f>
        <v>0</v>
      </c>
      <c r="AB778" s="172">
        <f>INVENTARIO[[#This Row],[Stock Actual]]*INVENTARIO[[#This Row],[Costo total]]</f>
        <v>0</v>
      </c>
    </row>
    <row r="779" spans="1:28" ht="55" customHeight="1" x14ac:dyDescent="0.15">
      <c r="A779" s="43" t="s">
        <v>2162</v>
      </c>
      <c r="B779" s="169"/>
      <c r="C779" s="170" t="s">
        <v>12</v>
      </c>
      <c r="D779" s="83" t="s">
        <v>2327</v>
      </c>
      <c r="E779" s="83" t="s">
        <v>2163</v>
      </c>
      <c r="F779" s="83" t="s">
        <v>692</v>
      </c>
      <c r="G779" s="83" t="s">
        <v>164</v>
      </c>
      <c r="H779" s="171">
        <f>INVENTARIO[[#This Row],[Precio Final]]</f>
        <v>25</v>
      </c>
      <c r="I779" s="192">
        <v>0</v>
      </c>
      <c r="J779" s="83">
        <v>1</v>
      </c>
      <c r="K779" s="112">
        <f>SUMIFS(VENTAS[Cantidad],VENTAS[Código del producto Vendido],INVENTARIO[[#This Row],[Code]])</f>
        <v>1</v>
      </c>
      <c r="L779" s="121">
        <f>INVENTARIO[[#This Row],[Entradas]]-INVENTARIO[[#This Row],[Salidas]]</f>
        <v>0</v>
      </c>
      <c r="M779" s="171">
        <f>INVENTARIO[[#This Row],[Precio Final]]*10%</f>
        <v>2.5</v>
      </c>
      <c r="N779" s="43">
        <v>0</v>
      </c>
      <c r="O779" s="43">
        <v>0</v>
      </c>
      <c r="P779" s="43">
        <v>13.5</v>
      </c>
      <c r="Q779" s="112"/>
      <c r="R779" s="43"/>
      <c r="S779" s="176">
        <v>1.5</v>
      </c>
      <c r="T779" s="168">
        <f>INVENTARIO[[#This Row],[Costo Unitario (USD)]]+INVENTARIO[[#This Row],[Costo Envío (USD)]]</f>
        <v>15</v>
      </c>
      <c r="U779" s="168">
        <f>INVENTARIO[[#This Row],[Costo total]]*1.5</f>
        <v>22.5</v>
      </c>
      <c r="V779" s="43">
        <v>25</v>
      </c>
      <c r="W779" s="43">
        <f>INVENTARIO[[#This Row],[Precio Final]]-INVENTARIO[[#This Row],[Costo total]]</f>
        <v>10</v>
      </c>
      <c r="X779" s="172">
        <f>INVENTARIO[[#This Row],[Ganancia Unitaria]]*INVENTARIO[[#This Row],[Salidas]]</f>
        <v>10</v>
      </c>
      <c r="Y779" s="43" t="s">
        <v>2107</v>
      </c>
      <c r="Z779" s="43"/>
      <c r="AA779" s="43">
        <f>INVENTARIO[[#This Row],[Costo total]]*INVENTARIO[[#This Row],[Entradas]]</f>
        <v>15</v>
      </c>
      <c r="AB779" s="172">
        <f>INVENTARIO[[#This Row],[Stock Actual]]*INVENTARIO[[#This Row],[Costo total]]</f>
        <v>0</v>
      </c>
    </row>
    <row r="780" spans="1:28" ht="55" customHeight="1" x14ac:dyDescent="0.15">
      <c r="A780" s="42" t="s">
        <v>2164</v>
      </c>
      <c r="B780" s="173"/>
      <c r="C780" s="174" t="s">
        <v>12</v>
      </c>
      <c r="D780" s="78" t="s">
        <v>192</v>
      </c>
      <c r="E780" s="78" t="s">
        <v>2166</v>
      </c>
      <c r="F780" s="78" t="s">
        <v>711</v>
      </c>
      <c r="G780" s="78" t="s">
        <v>164</v>
      </c>
      <c r="H780" s="171">
        <f>INVENTARIO[[#This Row],[Precio Final]]</f>
        <v>5</v>
      </c>
      <c r="I780" s="193">
        <v>0</v>
      </c>
      <c r="J780" s="78">
        <v>1</v>
      </c>
      <c r="K780" s="112">
        <f>SUMIFS(VENTAS[Cantidad],VENTAS[Código del producto Vendido],INVENTARIO[[#This Row],[Code]])</f>
        <v>1</v>
      </c>
      <c r="L780" s="120">
        <f>INVENTARIO[[#This Row],[Entradas]]-INVENTARIO[[#This Row],[Salidas]]</f>
        <v>0</v>
      </c>
      <c r="M780" s="171">
        <f>INVENTARIO[[#This Row],[Precio Final]]*10%</f>
        <v>0.5</v>
      </c>
      <c r="N780" s="42">
        <v>0</v>
      </c>
      <c r="O780" s="42">
        <v>0</v>
      </c>
      <c r="P780" s="42">
        <v>2.9</v>
      </c>
      <c r="Q780" s="110"/>
      <c r="R780" s="42"/>
      <c r="S780" s="176">
        <v>1.5</v>
      </c>
      <c r="T780" s="42">
        <f>INVENTARIO[[#This Row],[Costo Unitario (USD)]]+INVENTARIO[[#This Row],[Costo Envío (USD)]]</f>
        <v>4.4000000000000004</v>
      </c>
      <c r="U780" s="42">
        <f>INVENTARIO[[#This Row],[Costo total]]*1.5</f>
        <v>6.6000000000000005</v>
      </c>
      <c r="V780" s="42">
        <v>5</v>
      </c>
      <c r="W780" s="42">
        <f>INVENTARIO[[#This Row],[Precio Final]]-INVENTARIO[[#This Row],[Costo total]]</f>
        <v>0.59999999999999964</v>
      </c>
      <c r="X780" s="175">
        <f>INVENTARIO[[#This Row],[Ganancia Unitaria]]*INVENTARIO[[#This Row],[Salidas]]</f>
        <v>0.59999999999999964</v>
      </c>
      <c r="Y780" s="42" t="s">
        <v>2107</v>
      </c>
      <c r="Z780" s="20"/>
      <c r="AA780" s="20">
        <f>INVENTARIO[[#This Row],[Costo total]]*INVENTARIO[[#This Row],[Entradas]]</f>
        <v>4.4000000000000004</v>
      </c>
      <c r="AB780" s="172">
        <f>INVENTARIO[[#This Row],[Stock Actual]]*INVENTARIO[[#This Row],[Costo total]]</f>
        <v>0</v>
      </c>
    </row>
    <row r="781" spans="1:28" ht="55" customHeight="1" x14ac:dyDescent="0.15">
      <c r="A781" s="43" t="s">
        <v>2167</v>
      </c>
      <c r="B781" s="169"/>
      <c r="C781" s="170" t="s">
        <v>12</v>
      </c>
      <c r="D781" s="83" t="s">
        <v>192</v>
      </c>
      <c r="E781" s="83" t="s">
        <v>2339</v>
      </c>
      <c r="F781" s="83" t="s">
        <v>711</v>
      </c>
      <c r="G781" s="83" t="s">
        <v>164</v>
      </c>
      <c r="H781" s="171">
        <f>INVENTARIO[[#This Row],[Precio Final]]</f>
        <v>8</v>
      </c>
      <c r="I781" s="192">
        <v>0</v>
      </c>
      <c r="J781" s="83">
        <v>1</v>
      </c>
      <c r="K781" s="112">
        <f>SUMIFS(VENTAS[Cantidad],VENTAS[Código del producto Vendido],INVENTARIO[[#This Row],[Code]])</f>
        <v>1</v>
      </c>
      <c r="L781" s="121">
        <f>INVENTARIO[[#This Row],[Entradas]]-INVENTARIO[[#This Row],[Salidas]]</f>
        <v>0</v>
      </c>
      <c r="M781" s="171">
        <f>INVENTARIO[[#This Row],[Precio Final]]*10%</f>
        <v>0.8</v>
      </c>
      <c r="N781" s="43">
        <v>0</v>
      </c>
      <c r="O781" s="43">
        <v>0</v>
      </c>
      <c r="P781" s="43">
        <v>4.7</v>
      </c>
      <c r="Q781" s="112"/>
      <c r="R781" s="43"/>
      <c r="S781" s="176">
        <v>1.5</v>
      </c>
      <c r="T781" s="168">
        <f>INVENTARIO[[#This Row],[Costo Unitario (USD)]]+INVENTARIO[[#This Row],[Costo Envío (USD)]]</f>
        <v>6.2</v>
      </c>
      <c r="U781" s="168">
        <f>INVENTARIO[[#This Row],[Costo total]]*1.5</f>
        <v>9.3000000000000007</v>
      </c>
      <c r="V781" s="43">
        <v>8</v>
      </c>
      <c r="W781" s="43">
        <f>INVENTARIO[[#This Row],[Precio Final]]-INVENTARIO[[#This Row],[Costo total]]</f>
        <v>1.7999999999999998</v>
      </c>
      <c r="X781" s="172">
        <f>INVENTARIO[[#This Row],[Ganancia Unitaria]]*INVENTARIO[[#This Row],[Salidas]]</f>
        <v>1.7999999999999998</v>
      </c>
      <c r="Y781" s="43" t="s">
        <v>2107</v>
      </c>
      <c r="Z781" s="43"/>
      <c r="AA781" s="43">
        <f>INVENTARIO[[#This Row],[Costo total]]*INVENTARIO[[#This Row],[Entradas]]</f>
        <v>6.2</v>
      </c>
      <c r="AB781" s="172">
        <f>INVENTARIO[[#This Row],[Stock Actual]]*INVENTARIO[[#This Row],[Costo total]]</f>
        <v>0</v>
      </c>
    </row>
    <row r="782" spans="1:28" ht="55" customHeight="1" x14ac:dyDescent="0.15">
      <c r="A782" s="42" t="s">
        <v>2168</v>
      </c>
      <c r="B782" s="173"/>
      <c r="C782" s="174" t="s">
        <v>12</v>
      </c>
      <c r="D782" s="78" t="s">
        <v>192</v>
      </c>
      <c r="E782" s="78" t="s">
        <v>2367</v>
      </c>
      <c r="F782" s="78" t="s">
        <v>711</v>
      </c>
      <c r="G782" s="78" t="s">
        <v>164</v>
      </c>
      <c r="H782" s="171">
        <f>INVENTARIO[[#This Row],[Precio Final]]</f>
        <v>5</v>
      </c>
      <c r="I782" s="193">
        <v>0</v>
      </c>
      <c r="J782" s="78">
        <v>1</v>
      </c>
      <c r="K782" s="112">
        <f>SUMIFS(VENTAS[Cantidad],VENTAS[Código del producto Vendido],INVENTARIO[[#This Row],[Code]])</f>
        <v>1</v>
      </c>
      <c r="L782" s="120">
        <f>INVENTARIO[[#This Row],[Entradas]]-INVENTARIO[[#This Row],[Salidas]]</f>
        <v>0</v>
      </c>
      <c r="M782" s="171">
        <f>INVENTARIO[[#This Row],[Precio Final]]*10%</f>
        <v>0.5</v>
      </c>
      <c r="N782" s="42">
        <v>0</v>
      </c>
      <c r="O782" s="42">
        <v>0</v>
      </c>
      <c r="P782" s="42">
        <v>2.72</v>
      </c>
      <c r="Q782" s="110"/>
      <c r="R782" s="42"/>
      <c r="S782" s="176">
        <v>1.5</v>
      </c>
      <c r="T782" s="42">
        <f>INVENTARIO[[#This Row],[Costo Unitario (USD)]]+INVENTARIO[[#This Row],[Costo Envío (USD)]]</f>
        <v>4.2200000000000006</v>
      </c>
      <c r="U782" s="42">
        <f>INVENTARIO[[#This Row],[Costo total]]*1.5</f>
        <v>6.330000000000001</v>
      </c>
      <c r="V782" s="42">
        <v>5</v>
      </c>
      <c r="W782" s="42">
        <f>INVENTARIO[[#This Row],[Precio Final]]-INVENTARIO[[#This Row],[Costo total]]</f>
        <v>0.77999999999999936</v>
      </c>
      <c r="X782" s="175">
        <f>INVENTARIO[[#This Row],[Ganancia Unitaria]]*INVENTARIO[[#This Row],[Salidas]]</f>
        <v>0.77999999999999936</v>
      </c>
      <c r="Y782" s="42" t="s">
        <v>2107</v>
      </c>
      <c r="Z782" s="20"/>
      <c r="AA782" s="20">
        <f>INVENTARIO[[#This Row],[Costo total]]*INVENTARIO[[#This Row],[Entradas]]</f>
        <v>4.2200000000000006</v>
      </c>
      <c r="AB782" s="172">
        <f>INVENTARIO[[#This Row],[Stock Actual]]*INVENTARIO[[#This Row],[Costo total]]</f>
        <v>0</v>
      </c>
    </row>
    <row r="783" spans="1:28" ht="55" customHeight="1" x14ac:dyDescent="0.15">
      <c r="A783" s="43" t="s">
        <v>2169</v>
      </c>
      <c r="B783" s="169"/>
      <c r="C783" s="170" t="s">
        <v>12</v>
      </c>
      <c r="D783" s="83" t="s">
        <v>2328</v>
      </c>
      <c r="E783" s="83" t="s">
        <v>2166</v>
      </c>
      <c r="F783" s="83" t="s">
        <v>711</v>
      </c>
      <c r="G783" s="83" t="s">
        <v>164</v>
      </c>
      <c r="H783" s="171">
        <f>INVENTARIO[[#This Row],[Precio Final]]</f>
        <v>7</v>
      </c>
      <c r="I783" s="192">
        <v>0</v>
      </c>
      <c r="J783" s="83">
        <v>1</v>
      </c>
      <c r="K783" s="112">
        <f>SUMIFS(VENTAS[Cantidad],VENTAS[Código del producto Vendido],INVENTARIO[[#This Row],[Code]])</f>
        <v>1</v>
      </c>
      <c r="L783" s="121">
        <f>INVENTARIO[[#This Row],[Entradas]]-INVENTARIO[[#This Row],[Salidas]]</f>
        <v>0</v>
      </c>
      <c r="M783" s="171">
        <f>INVENTARIO[[#This Row],[Precio Final]]*10%</f>
        <v>0.70000000000000007</v>
      </c>
      <c r="N783" s="43">
        <v>0</v>
      </c>
      <c r="O783" s="43">
        <v>0</v>
      </c>
      <c r="P783" s="43">
        <v>4.55</v>
      </c>
      <c r="Q783" s="112"/>
      <c r="R783" s="43"/>
      <c r="S783" s="176">
        <v>1.5</v>
      </c>
      <c r="T783" s="168">
        <f>INVENTARIO[[#This Row],[Costo Unitario (USD)]]+INVENTARIO[[#This Row],[Costo Envío (USD)]]</f>
        <v>6.05</v>
      </c>
      <c r="U783" s="168">
        <f>INVENTARIO[[#This Row],[Costo total]]*1.5</f>
        <v>9.0749999999999993</v>
      </c>
      <c r="V783" s="43">
        <v>7</v>
      </c>
      <c r="W783" s="43">
        <f>INVENTARIO[[#This Row],[Precio Final]]-INVENTARIO[[#This Row],[Costo total]]</f>
        <v>0.95000000000000018</v>
      </c>
      <c r="X783" s="172">
        <f>INVENTARIO[[#This Row],[Ganancia Unitaria]]*INVENTARIO[[#This Row],[Salidas]]</f>
        <v>0.95000000000000018</v>
      </c>
      <c r="Y783" s="43" t="s">
        <v>2107</v>
      </c>
      <c r="Z783" s="43"/>
      <c r="AA783" s="43">
        <f>INVENTARIO[[#This Row],[Costo total]]*INVENTARIO[[#This Row],[Entradas]]</f>
        <v>6.05</v>
      </c>
      <c r="AB783" s="172">
        <f>INVENTARIO[[#This Row],[Stock Actual]]*INVENTARIO[[#This Row],[Costo total]]</f>
        <v>0</v>
      </c>
    </row>
    <row r="784" spans="1:28" ht="55" customHeight="1" x14ac:dyDescent="0.15">
      <c r="A784" s="42" t="s">
        <v>2170</v>
      </c>
      <c r="B784" s="173"/>
      <c r="C784" s="174" t="s">
        <v>12</v>
      </c>
      <c r="D784" s="78" t="s">
        <v>2165</v>
      </c>
      <c r="E784" s="78" t="s">
        <v>2171</v>
      </c>
      <c r="F784" s="78" t="s">
        <v>1342</v>
      </c>
      <c r="G784" s="78" t="s">
        <v>164</v>
      </c>
      <c r="H784" s="171">
        <f>INVENTARIO[[#This Row],[Precio Final]]</f>
        <v>3</v>
      </c>
      <c r="I784" s="193">
        <v>0</v>
      </c>
      <c r="J784" s="78">
        <v>1</v>
      </c>
      <c r="K784" s="112">
        <f>SUMIFS(VENTAS[Cantidad],VENTAS[Código del producto Vendido],INVENTARIO[[#This Row],[Code]])</f>
        <v>1</v>
      </c>
      <c r="L784" s="120">
        <f>INVENTARIO[[#This Row],[Entradas]]-INVENTARIO[[#This Row],[Salidas]]</f>
        <v>0</v>
      </c>
      <c r="M784" s="171">
        <f>INVENTARIO[[#This Row],[Precio Final]]*10%</f>
        <v>0.30000000000000004</v>
      </c>
      <c r="N784" s="42">
        <v>0</v>
      </c>
      <c r="O784" s="42">
        <v>0</v>
      </c>
      <c r="P784" s="42">
        <v>1.75</v>
      </c>
      <c r="Q784" s="110"/>
      <c r="R784" s="42"/>
      <c r="S784" s="176">
        <v>1.5</v>
      </c>
      <c r="T784" s="42">
        <f>INVENTARIO[[#This Row],[Costo Unitario (USD)]]+INVENTARIO[[#This Row],[Costo Envío (USD)]]</f>
        <v>3.25</v>
      </c>
      <c r="U784" s="42">
        <f>INVENTARIO[[#This Row],[Costo total]]*1.5</f>
        <v>4.875</v>
      </c>
      <c r="V784" s="42">
        <v>3</v>
      </c>
      <c r="W784" s="42">
        <f>INVENTARIO[[#This Row],[Precio Final]]-INVENTARIO[[#This Row],[Costo total]]</f>
        <v>-0.25</v>
      </c>
      <c r="X784" s="175">
        <f>INVENTARIO[[#This Row],[Ganancia Unitaria]]*INVENTARIO[[#This Row],[Salidas]]</f>
        <v>-0.25</v>
      </c>
      <c r="Y784" s="42" t="s">
        <v>2107</v>
      </c>
      <c r="Z784" s="20"/>
      <c r="AA784" s="20">
        <f>INVENTARIO[[#This Row],[Costo total]]*INVENTARIO[[#This Row],[Entradas]]</f>
        <v>3.25</v>
      </c>
      <c r="AB784" s="172">
        <f>INVENTARIO[[#This Row],[Stock Actual]]*INVENTARIO[[#This Row],[Costo total]]</f>
        <v>0</v>
      </c>
    </row>
    <row r="785" spans="1:28" ht="55" customHeight="1" x14ac:dyDescent="0.15">
      <c r="A785" s="43" t="s">
        <v>2172</v>
      </c>
      <c r="B785" s="169"/>
      <c r="C785" s="170" t="s">
        <v>12</v>
      </c>
      <c r="D785" s="83" t="s">
        <v>2165</v>
      </c>
      <c r="E785" s="83" t="s">
        <v>2173</v>
      </c>
      <c r="F785" s="83" t="s">
        <v>714</v>
      </c>
      <c r="G785" s="83" t="s">
        <v>164</v>
      </c>
      <c r="H785" s="171">
        <f>INVENTARIO[[#This Row],[Precio Final]]</f>
        <v>3</v>
      </c>
      <c r="I785" s="192">
        <v>0</v>
      </c>
      <c r="J785" s="83">
        <v>1</v>
      </c>
      <c r="K785" s="112">
        <f>SUMIFS(VENTAS[Cantidad],VENTAS[Código del producto Vendido],INVENTARIO[[#This Row],[Code]])</f>
        <v>1</v>
      </c>
      <c r="L785" s="121">
        <f>INVENTARIO[[#This Row],[Entradas]]-INVENTARIO[[#This Row],[Salidas]]</f>
        <v>0</v>
      </c>
      <c r="M785" s="171">
        <f>INVENTARIO[[#This Row],[Precio Final]]*10%</f>
        <v>0.30000000000000004</v>
      </c>
      <c r="N785" s="43">
        <v>0</v>
      </c>
      <c r="O785" s="43">
        <v>0</v>
      </c>
      <c r="P785" s="43">
        <v>2</v>
      </c>
      <c r="Q785" s="112"/>
      <c r="R785" s="43"/>
      <c r="S785" s="176">
        <v>1.5</v>
      </c>
      <c r="T785" s="168">
        <f>INVENTARIO[[#This Row],[Costo Unitario (USD)]]+INVENTARIO[[#This Row],[Costo Envío (USD)]]</f>
        <v>3.5</v>
      </c>
      <c r="U785" s="168">
        <f>INVENTARIO[[#This Row],[Costo total]]*1.5</f>
        <v>5.25</v>
      </c>
      <c r="V785" s="43">
        <v>3</v>
      </c>
      <c r="W785" s="43">
        <f>INVENTARIO[[#This Row],[Precio Final]]-INVENTARIO[[#This Row],[Costo total]]</f>
        <v>-0.5</v>
      </c>
      <c r="X785" s="172">
        <f>INVENTARIO[[#This Row],[Ganancia Unitaria]]*INVENTARIO[[#This Row],[Salidas]]</f>
        <v>-0.5</v>
      </c>
      <c r="Y785" s="43" t="s">
        <v>2107</v>
      </c>
      <c r="Z785" s="43"/>
      <c r="AA785" s="43">
        <f>INVENTARIO[[#This Row],[Costo total]]*INVENTARIO[[#This Row],[Entradas]]</f>
        <v>3.5</v>
      </c>
      <c r="AB785" s="172">
        <f>INVENTARIO[[#This Row],[Stock Actual]]*INVENTARIO[[#This Row],[Costo total]]</f>
        <v>0</v>
      </c>
    </row>
    <row r="786" spans="1:28" ht="55" customHeight="1" x14ac:dyDescent="0.15">
      <c r="A786" s="42" t="s">
        <v>2174</v>
      </c>
      <c r="B786" s="173"/>
      <c r="C786" s="174" t="s">
        <v>12</v>
      </c>
      <c r="D786" s="78" t="s">
        <v>2667</v>
      </c>
      <c r="E786" s="78" t="s">
        <v>2539</v>
      </c>
      <c r="F786" s="78" t="s">
        <v>714</v>
      </c>
      <c r="G786" s="78" t="s">
        <v>426</v>
      </c>
      <c r="H786" s="171">
        <f>INVENTARIO[[#This Row],[Precio Final]]</f>
        <v>50</v>
      </c>
      <c r="I786" s="193"/>
      <c r="J786" s="78">
        <v>1</v>
      </c>
      <c r="K786" s="112">
        <f>SUMIFS(VENTAS[Cantidad],VENTAS[Código del producto Vendido],INVENTARIO[[#This Row],[Code]])</f>
        <v>0</v>
      </c>
      <c r="L786" s="120">
        <f>INVENTARIO[[#This Row],[Entradas]]-INVENTARIO[[#This Row],[Salidas]]</f>
        <v>1</v>
      </c>
      <c r="M786" s="171">
        <f>INVENTARIO[[#This Row],[Precio Final]]*10%</f>
        <v>5</v>
      </c>
      <c r="N786" s="42"/>
      <c r="O786" s="42"/>
      <c r="P786" s="42">
        <v>32</v>
      </c>
      <c r="Q786" s="110"/>
      <c r="R786" s="42"/>
      <c r="S786" s="177">
        <v>8</v>
      </c>
      <c r="T786" s="42">
        <f>INVENTARIO[[#This Row],[Costo Unitario (USD)]]+INVENTARIO[[#This Row],[Costo Envío (USD)]]</f>
        <v>40</v>
      </c>
      <c r="U786" s="42">
        <f>INVENTARIO[[#This Row],[Costo total]]*1.5</f>
        <v>60</v>
      </c>
      <c r="V786" s="42">
        <v>50</v>
      </c>
      <c r="W786" s="42">
        <f>INVENTARIO[[#This Row],[Precio Final]]-INVENTARIO[[#This Row],[Costo total]]</f>
        <v>10</v>
      </c>
      <c r="X786" s="175">
        <f>INVENTARIO[[#This Row],[Ganancia Unitaria]]*INVENTARIO[[#This Row],[Salidas]]</f>
        <v>0</v>
      </c>
      <c r="Y786" s="42"/>
      <c r="Z786" s="20"/>
      <c r="AA786" s="20">
        <f>INVENTARIO[[#This Row],[Costo total]]*INVENTARIO[[#This Row],[Entradas]]</f>
        <v>40</v>
      </c>
      <c r="AB786" s="172">
        <f>INVENTARIO[[#This Row],[Stock Actual]]*INVENTARIO[[#This Row],[Costo total]]</f>
        <v>40</v>
      </c>
    </row>
    <row r="787" spans="1:28" ht="55" customHeight="1" x14ac:dyDescent="0.15">
      <c r="A787" s="43" t="s">
        <v>2175</v>
      </c>
      <c r="B787" s="169"/>
      <c r="C787" s="170" t="s">
        <v>12</v>
      </c>
      <c r="D787" s="83" t="s">
        <v>215</v>
      </c>
      <c r="E787" s="83" t="s">
        <v>2193</v>
      </c>
      <c r="F787" s="83" t="s">
        <v>692</v>
      </c>
      <c r="G787" s="83" t="s">
        <v>426</v>
      </c>
      <c r="H787" s="171">
        <f>INVENTARIO[[#This Row],[Precio Final]]</f>
        <v>90</v>
      </c>
      <c r="I787" s="192"/>
      <c r="J787" s="83">
        <v>1</v>
      </c>
      <c r="K787" s="112">
        <f>SUMIFS(VENTAS[Cantidad],VENTAS[Código del producto Vendido],INVENTARIO[[#This Row],[Code]])</f>
        <v>1</v>
      </c>
      <c r="L787" s="121">
        <f>INVENTARIO[[#This Row],[Entradas]]-INVENTARIO[[#This Row],[Salidas]]</f>
        <v>0</v>
      </c>
      <c r="M787" s="171">
        <f>INVENTARIO[[#This Row],[Precio Final]]*10%</f>
        <v>9</v>
      </c>
      <c r="N787" s="43"/>
      <c r="O787" s="43"/>
      <c r="P787" s="43">
        <v>63</v>
      </c>
      <c r="Q787" s="112"/>
      <c r="R787" s="43"/>
      <c r="S787" s="176">
        <v>15</v>
      </c>
      <c r="T787" s="168">
        <f>INVENTARIO[[#This Row],[Costo Unitario (USD)]]+INVENTARIO[[#This Row],[Costo Envío (USD)]]</f>
        <v>78</v>
      </c>
      <c r="U787" s="168">
        <f>INVENTARIO[[#This Row],[Costo total]]*1.5</f>
        <v>117</v>
      </c>
      <c r="V787" s="43">
        <v>90</v>
      </c>
      <c r="W787" s="43">
        <f>INVENTARIO[[#This Row],[Precio Final]]-INVENTARIO[[#This Row],[Costo total]]</f>
        <v>12</v>
      </c>
      <c r="X787" s="172">
        <f>INVENTARIO[[#This Row],[Ganancia Unitaria]]*INVENTARIO[[#This Row],[Salidas]]</f>
        <v>12</v>
      </c>
      <c r="Y787" s="43"/>
      <c r="Z787" s="43"/>
      <c r="AA787" s="43">
        <f>INVENTARIO[[#This Row],[Costo total]]*INVENTARIO[[#This Row],[Entradas]]</f>
        <v>78</v>
      </c>
      <c r="AB787" s="172">
        <f>INVENTARIO[[#This Row],[Stock Actual]]*INVENTARIO[[#This Row],[Costo total]]</f>
        <v>0</v>
      </c>
    </row>
    <row r="788" spans="1:28" ht="55" customHeight="1" x14ac:dyDescent="0.15">
      <c r="A788" s="42" t="s">
        <v>2176</v>
      </c>
      <c r="B788" s="173"/>
      <c r="C788" s="174" t="s">
        <v>12</v>
      </c>
      <c r="D788" s="78" t="s">
        <v>2819</v>
      </c>
      <c r="E788" s="78" t="s">
        <v>2540</v>
      </c>
      <c r="F788" s="78" t="s">
        <v>692</v>
      </c>
      <c r="G788" s="78" t="s">
        <v>426</v>
      </c>
      <c r="H788" s="171">
        <f>INVENTARIO[[#This Row],[Precio Final]]</f>
        <v>20</v>
      </c>
      <c r="I788" s="193"/>
      <c r="J788" s="78">
        <v>1</v>
      </c>
      <c r="K788" s="112">
        <f>SUMIFS(VENTAS[Cantidad],VENTAS[Código del producto Vendido],INVENTARIO[[#This Row],[Code]])</f>
        <v>0</v>
      </c>
      <c r="L788" s="120">
        <f>INVENTARIO[[#This Row],[Entradas]]-INVENTARIO[[#This Row],[Salidas]]</f>
        <v>1</v>
      </c>
      <c r="M788" s="171">
        <f>INVENTARIO[[#This Row],[Precio Final]]*10%</f>
        <v>2</v>
      </c>
      <c r="N788" s="42"/>
      <c r="O788" s="42"/>
      <c r="P788" s="42">
        <v>12.45</v>
      </c>
      <c r="Q788" s="110"/>
      <c r="R788" s="42"/>
      <c r="S788" s="177">
        <v>2</v>
      </c>
      <c r="T788" s="42">
        <f>INVENTARIO[[#This Row],[Costo Unitario (USD)]]+INVENTARIO[[#This Row],[Costo Envío (USD)]]</f>
        <v>14.45</v>
      </c>
      <c r="U788" s="42">
        <f>INVENTARIO[[#This Row],[Costo total]]*1.5</f>
        <v>21.674999999999997</v>
      </c>
      <c r="V788" s="42">
        <v>20</v>
      </c>
      <c r="W788" s="42">
        <f>INVENTARIO[[#This Row],[Precio Final]]-INVENTARIO[[#This Row],[Costo total]]</f>
        <v>5.5500000000000007</v>
      </c>
      <c r="X788" s="175">
        <f>INVENTARIO[[#This Row],[Ganancia Unitaria]]*INVENTARIO[[#This Row],[Salidas]]</f>
        <v>0</v>
      </c>
      <c r="Y788" s="42"/>
      <c r="Z788" s="20"/>
      <c r="AA788" s="20">
        <f>INVENTARIO[[#This Row],[Costo total]]*INVENTARIO[[#This Row],[Entradas]]</f>
        <v>14.45</v>
      </c>
      <c r="AB788" s="172">
        <f>INVENTARIO[[#This Row],[Stock Actual]]*INVENTARIO[[#This Row],[Costo total]]</f>
        <v>14.45</v>
      </c>
    </row>
    <row r="789" spans="1:28" ht="55" customHeight="1" x14ac:dyDescent="0.15">
      <c r="A789" s="43" t="s">
        <v>2194</v>
      </c>
      <c r="B789" s="169"/>
      <c r="C789" s="170" t="s">
        <v>12</v>
      </c>
      <c r="D789" s="83" t="s">
        <v>2327</v>
      </c>
      <c r="E789" s="83" t="s">
        <v>2541</v>
      </c>
      <c r="F789" s="83" t="s">
        <v>692</v>
      </c>
      <c r="G789" s="83" t="s">
        <v>426</v>
      </c>
      <c r="H789" s="171">
        <f>INVENTARIO[[#This Row],[Precio Final]]</f>
        <v>40</v>
      </c>
      <c r="I789" s="192"/>
      <c r="J789" s="83">
        <v>1</v>
      </c>
      <c r="K789" s="112">
        <f>SUMIFS(VENTAS[Cantidad],VENTAS[Código del producto Vendido],INVENTARIO[[#This Row],[Code]])</f>
        <v>0</v>
      </c>
      <c r="L789" s="121">
        <f>INVENTARIO[[#This Row],[Entradas]]-INVENTARIO[[#This Row],[Salidas]]</f>
        <v>1</v>
      </c>
      <c r="M789" s="171">
        <f>INVENTARIO[[#This Row],[Precio Final]]*10%</f>
        <v>4</v>
      </c>
      <c r="N789" s="43"/>
      <c r="O789" s="43"/>
      <c r="P789" s="43">
        <v>35</v>
      </c>
      <c r="Q789" s="112"/>
      <c r="R789" s="43"/>
      <c r="S789" s="176">
        <v>5</v>
      </c>
      <c r="T789" s="168">
        <f>INVENTARIO[[#This Row],[Costo Unitario (USD)]]+INVENTARIO[[#This Row],[Costo Envío (USD)]]</f>
        <v>40</v>
      </c>
      <c r="U789" s="168">
        <f>INVENTARIO[[#This Row],[Costo total]]*1.5</f>
        <v>60</v>
      </c>
      <c r="V789" s="43">
        <v>40</v>
      </c>
      <c r="W789" s="42">
        <f>INVENTARIO[[#This Row],[Precio Final]]-INVENTARIO[[#This Row],[Costo total]]</f>
        <v>0</v>
      </c>
      <c r="X789" s="172">
        <f>INVENTARIO[[#This Row],[Ganancia Unitaria]]*INVENTARIO[[#This Row],[Salidas]]</f>
        <v>0</v>
      </c>
      <c r="Y789" s="43"/>
      <c r="Z789" s="43"/>
      <c r="AA789" s="43">
        <f>INVENTARIO[[#This Row],[Costo total]]*INVENTARIO[[#This Row],[Entradas]]</f>
        <v>40</v>
      </c>
      <c r="AB789" s="172">
        <f>INVENTARIO[[#This Row],[Stock Actual]]*INVENTARIO[[#This Row],[Costo total]]</f>
        <v>40</v>
      </c>
    </row>
    <row r="790" spans="1:28" ht="55" customHeight="1" x14ac:dyDescent="0.15">
      <c r="A790" s="42" t="s">
        <v>2195</v>
      </c>
      <c r="B790" s="173"/>
      <c r="C790" s="174" t="s">
        <v>12</v>
      </c>
      <c r="D790" s="78" t="s">
        <v>50</v>
      </c>
      <c r="E790" s="78" t="s">
        <v>2542</v>
      </c>
      <c r="F790" s="78" t="s">
        <v>692</v>
      </c>
      <c r="G790" s="78" t="s">
        <v>426</v>
      </c>
      <c r="H790" s="171">
        <f>INVENTARIO[[#This Row],[Precio Final]]</f>
        <v>35</v>
      </c>
      <c r="I790" s="193"/>
      <c r="J790" s="78">
        <v>1</v>
      </c>
      <c r="K790" s="112">
        <f>SUMIFS(VENTAS[Cantidad],VENTAS[Código del producto Vendido],INVENTARIO[[#This Row],[Code]])</f>
        <v>0</v>
      </c>
      <c r="L790" s="120">
        <f>INVENTARIO[[#This Row],[Entradas]]-INVENTARIO[[#This Row],[Salidas]]</f>
        <v>1</v>
      </c>
      <c r="M790" s="171">
        <f>INVENTARIO[[#This Row],[Precio Final]]*10%</f>
        <v>3.5</v>
      </c>
      <c r="N790" s="42"/>
      <c r="O790" s="42"/>
      <c r="P790" s="42">
        <v>22</v>
      </c>
      <c r="Q790" s="110"/>
      <c r="R790" s="42"/>
      <c r="S790" s="177">
        <v>2</v>
      </c>
      <c r="T790" s="42">
        <f>INVENTARIO[[#This Row],[Costo Unitario (USD)]]+INVENTARIO[[#This Row],[Costo Envío (USD)]]</f>
        <v>24</v>
      </c>
      <c r="U790" s="42">
        <f>INVENTARIO[[#This Row],[Costo total]]*1.5</f>
        <v>36</v>
      </c>
      <c r="V790" s="42">
        <v>35</v>
      </c>
      <c r="W790" s="42">
        <f>INVENTARIO[[#This Row],[Precio Final]]-INVENTARIO[[#This Row],[Costo total]]</f>
        <v>11</v>
      </c>
      <c r="X790" s="175">
        <f>INVENTARIO[[#This Row],[Ganancia Unitaria]]*INVENTARIO[[#This Row],[Salidas]]</f>
        <v>0</v>
      </c>
      <c r="Y790" s="42"/>
      <c r="Z790" s="20"/>
      <c r="AA790" s="20">
        <f>INVENTARIO[[#This Row],[Costo total]]*INVENTARIO[[#This Row],[Entradas]]</f>
        <v>24</v>
      </c>
      <c r="AB790" s="172">
        <f>INVENTARIO[[#This Row],[Stock Actual]]*INVENTARIO[[#This Row],[Costo total]]</f>
        <v>24</v>
      </c>
    </row>
    <row r="791" spans="1:28" ht="55" customHeight="1" x14ac:dyDescent="0.15">
      <c r="A791" s="43" t="s">
        <v>2196</v>
      </c>
      <c r="B791" s="169"/>
      <c r="C791" s="170" t="s">
        <v>12</v>
      </c>
      <c r="D791" s="83" t="s">
        <v>2327</v>
      </c>
      <c r="E791" s="83" t="s">
        <v>2543</v>
      </c>
      <c r="F791" s="83" t="s">
        <v>692</v>
      </c>
      <c r="G791" s="83" t="s">
        <v>426</v>
      </c>
      <c r="H791" s="171">
        <f>INVENTARIO[[#This Row],[Precio Final]]</f>
        <v>45</v>
      </c>
      <c r="I791" s="192"/>
      <c r="J791" s="83">
        <v>1</v>
      </c>
      <c r="K791" s="112">
        <f>SUMIFS(VENTAS[Cantidad],VENTAS[Código del producto Vendido],INVENTARIO[[#This Row],[Code]])</f>
        <v>0</v>
      </c>
      <c r="L791" s="121">
        <f>INVENTARIO[[#This Row],[Entradas]]-INVENTARIO[[#This Row],[Salidas]]</f>
        <v>1</v>
      </c>
      <c r="M791" s="171">
        <f>INVENTARIO[[#This Row],[Precio Final]]*10%</f>
        <v>4.5</v>
      </c>
      <c r="N791" s="43"/>
      <c r="O791" s="43"/>
      <c r="P791" s="43">
        <v>26.85</v>
      </c>
      <c r="Q791" s="112"/>
      <c r="R791" s="43"/>
      <c r="S791" s="176">
        <v>7</v>
      </c>
      <c r="T791" s="168">
        <f>INVENTARIO[[#This Row],[Costo Unitario (USD)]]+INVENTARIO[[#This Row],[Costo Envío (USD)]]</f>
        <v>33.85</v>
      </c>
      <c r="U791" s="168">
        <f>INVENTARIO[[#This Row],[Costo total]]*1.5</f>
        <v>50.775000000000006</v>
      </c>
      <c r="V791" s="43">
        <v>45</v>
      </c>
      <c r="W791" s="43">
        <f>INVENTARIO[[#This Row],[Precio Final]]-INVENTARIO[[#This Row],[Costo total]]</f>
        <v>11.149999999999999</v>
      </c>
      <c r="X791" s="172">
        <f>INVENTARIO[[#This Row],[Ganancia Unitaria]]*INVENTARIO[[#This Row],[Salidas]]</f>
        <v>0</v>
      </c>
      <c r="Y791" s="43"/>
      <c r="Z791" s="43"/>
      <c r="AA791" s="43">
        <f>INVENTARIO[[#This Row],[Costo total]]*INVENTARIO[[#This Row],[Entradas]]</f>
        <v>33.85</v>
      </c>
      <c r="AB791" s="172">
        <f>INVENTARIO[[#This Row],[Stock Actual]]*INVENTARIO[[#This Row],[Costo total]]</f>
        <v>33.85</v>
      </c>
    </row>
    <row r="792" spans="1:28" ht="55" customHeight="1" x14ac:dyDescent="0.15">
      <c r="A792" s="42" t="s">
        <v>2197</v>
      </c>
      <c r="B792" s="173"/>
      <c r="C792" s="174" t="s">
        <v>12</v>
      </c>
      <c r="D792" s="78" t="s">
        <v>2327</v>
      </c>
      <c r="E792" s="78" t="s">
        <v>2206</v>
      </c>
      <c r="F792" s="78" t="s">
        <v>692</v>
      </c>
      <c r="G792" s="78" t="s">
        <v>426</v>
      </c>
      <c r="H792" s="171">
        <f>INVENTARIO[[#This Row],[Precio Final]]</f>
        <v>15</v>
      </c>
      <c r="I792" s="193"/>
      <c r="J792" s="78">
        <v>3</v>
      </c>
      <c r="K792" s="112">
        <f>SUMIFS(VENTAS[Cantidad],VENTAS[Código del producto Vendido],INVENTARIO[[#This Row],[Code]])</f>
        <v>0</v>
      </c>
      <c r="L792" s="120">
        <f>INVENTARIO[[#This Row],[Entradas]]-INVENTARIO[[#This Row],[Salidas]]</f>
        <v>3</v>
      </c>
      <c r="M792" s="171">
        <f>INVENTARIO[[#This Row],[Precio Final]]*10%</f>
        <v>1.5</v>
      </c>
      <c r="N792" s="42"/>
      <c r="O792" s="42"/>
      <c r="P792" s="42">
        <v>8.8800000000000008</v>
      </c>
      <c r="Q792" s="110"/>
      <c r="R792" s="42"/>
      <c r="S792" s="177">
        <v>2</v>
      </c>
      <c r="T792" s="42">
        <f>INVENTARIO[[#This Row],[Costo Unitario (USD)]]+INVENTARIO[[#This Row],[Costo Envío (USD)]]</f>
        <v>10.88</v>
      </c>
      <c r="U792" s="42">
        <f>INVENTARIO[[#This Row],[Costo total]]*1.5</f>
        <v>16.32</v>
      </c>
      <c r="V792" s="42">
        <v>15</v>
      </c>
      <c r="W792" s="42">
        <f>INVENTARIO[[#This Row],[Precio Final]]-INVENTARIO[[#This Row],[Costo total]]</f>
        <v>4.1199999999999992</v>
      </c>
      <c r="X792" s="175">
        <f>INVENTARIO[[#This Row],[Ganancia Unitaria]]*INVENTARIO[[#This Row],[Salidas]]</f>
        <v>0</v>
      </c>
      <c r="Y792" s="42"/>
      <c r="Z792" s="20"/>
      <c r="AA792" s="20">
        <f>INVENTARIO[[#This Row],[Costo total]]*INVENTARIO[[#This Row],[Entradas]]</f>
        <v>32.64</v>
      </c>
      <c r="AB792" s="172">
        <f>INVENTARIO[[#This Row],[Stock Actual]]*INVENTARIO[[#This Row],[Costo total]]</f>
        <v>32.64</v>
      </c>
    </row>
    <row r="793" spans="1:28" ht="55" customHeight="1" x14ac:dyDescent="0.15">
      <c r="A793" s="43" t="s">
        <v>2198</v>
      </c>
      <c r="B793" s="169"/>
      <c r="C793" s="170" t="s">
        <v>12</v>
      </c>
      <c r="D793" s="83" t="s">
        <v>2865</v>
      </c>
      <c r="E793" s="83" t="s">
        <v>2544</v>
      </c>
      <c r="F793" s="83" t="s">
        <v>695</v>
      </c>
      <c r="G793" s="83" t="s">
        <v>1942</v>
      </c>
      <c r="H793" s="171">
        <f>INVENTARIO[[#This Row],[Precio Final]]</f>
        <v>40</v>
      </c>
      <c r="I793" s="192"/>
      <c r="J793" s="83">
        <v>3</v>
      </c>
      <c r="K793" s="112">
        <f>SUMIFS(VENTAS[Cantidad],VENTAS[Código del producto Vendido],INVENTARIO[[#This Row],[Code]])</f>
        <v>2</v>
      </c>
      <c r="L793" s="121">
        <f>INVENTARIO[[#This Row],[Entradas]]-INVENTARIO[[#This Row],[Salidas]]</f>
        <v>1</v>
      </c>
      <c r="M793" s="171">
        <f>INVENTARIO[[#This Row],[Precio Final]]*10%</f>
        <v>4</v>
      </c>
      <c r="N793" s="43"/>
      <c r="O793" s="43"/>
      <c r="P793" s="43">
        <v>15</v>
      </c>
      <c r="Q793" s="112"/>
      <c r="R793" s="43"/>
      <c r="S793" s="176">
        <v>5</v>
      </c>
      <c r="T793" s="168">
        <f>INVENTARIO[[#This Row],[Costo Unitario (USD)]]+INVENTARIO[[#This Row],[Costo Envío (USD)]]</f>
        <v>20</v>
      </c>
      <c r="U793" s="168">
        <f>INVENTARIO[[#This Row],[Costo total]]*1.5</f>
        <v>30</v>
      </c>
      <c r="V793" s="43">
        <v>40</v>
      </c>
      <c r="W793" s="43">
        <f>INVENTARIO[[#This Row],[Precio Final]]-INVENTARIO[[#This Row],[Costo total]]</f>
        <v>20</v>
      </c>
      <c r="X793" s="172">
        <f>INVENTARIO[[#This Row],[Ganancia Unitaria]]*INVENTARIO[[#This Row],[Salidas]]</f>
        <v>40</v>
      </c>
      <c r="Y793" s="43"/>
      <c r="Z793" s="43"/>
      <c r="AA793" s="43">
        <f>INVENTARIO[[#This Row],[Costo total]]*INVENTARIO[[#This Row],[Entradas]]</f>
        <v>60</v>
      </c>
      <c r="AB793" s="172">
        <f>INVENTARIO[[#This Row],[Stock Actual]]*INVENTARIO[[#This Row],[Costo total]]</f>
        <v>20</v>
      </c>
    </row>
    <row r="794" spans="1:28" ht="55" customHeight="1" x14ac:dyDescent="0.15">
      <c r="A794" s="42" t="s">
        <v>2199</v>
      </c>
      <c r="B794" s="173"/>
      <c r="C794" s="174" t="s">
        <v>12</v>
      </c>
      <c r="D794" s="78" t="s">
        <v>2667</v>
      </c>
      <c r="E794" s="78" t="s">
        <v>2545</v>
      </c>
      <c r="F794" s="78" t="s">
        <v>1342</v>
      </c>
      <c r="G794" s="78" t="s">
        <v>1942</v>
      </c>
      <c r="H794" s="171">
        <f>INVENTARIO[[#This Row],[Precio Final]]</f>
        <v>25</v>
      </c>
      <c r="I794" s="193"/>
      <c r="J794" s="78">
        <v>1</v>
      </c>
      <c r="K794" s="112">
        <f>SUMIFS(VENTAS[Cantidad],VENTAS[Código del producto Vendido],INVENTARIO[[#This Row],[Code]])</f>
        <v>1</v>
      </c>
      <c r="L794" s="120">
        <f>INVENTARIO[[#This Row],[Entradas]]-INVENTARIO[[#This Row],[Salidas]]</f>
        <v>0</v>
      </c>
      <c r="M794" s="171">
        <f>INVENTARIO[[#This Row],[Precio Final]]*10%</f>
        <v>2.5</v>
      </c>
      <c r="N794" s="42"/>
      <c r="O794" s="42"/>
      <c r="P794" s="42">
        <v>9</v>
      </c>
      <c r="Q794" s="110"/>
      <c r="R794" s="42"/>
      <c r="S794" s="177">
        <v>5</v>
      </c>
      <c r="T794" s="42">
        <f>INVENTARIO[[#This Row],[Costo Unitario (USD)]]+INVENTARIO[[#This Row],[Costo Envío (USD)]]</f>
        <v>14</v>
      </c>
      <c r="U794" s="42">
        <f>INVENTARIO[[#This Row],[Costo total]]*1.5</f>
        <v>21</v>
      </c>
      <c r="V794" s="42">
        <v>25</v>
      </c>
      <c r="W794" s="42">
        <f>INVENTARIO[[#This Row],[Precio Final]]-INVENTARIO[[#This Row],[Costo total]]</f>
        <v>11</v>
      </c>
      <c r="X794" s="175">
        <f>INVENTARIO[[#This Row],[Ganancia Unitaria]]*INVENTARIO[[#This Row],[Salidas]]</f>
        <v>11</v>
      </c>
      <c r="Y794" s="42"/>
      <c r="Z794" s="20"/>
      <c r="AA794" s="20">
        <f>INVENTARIO[[#This Row],[Costo total]]*INVENTARIO[[#This Row],[Entradas]]</f>
        <v>14</v>
      </c>
      <c r="AB794" s="172">
        <f>INVENTARIO[[#This Row],[Stock Actual]]*INVENTARIO[[#This Row],[Costo total]]</f>
        <v>0</v>
      </c>
    </row>
    <row r="795" spans="1:28" ht="55" customHeight="1" x14ac:dyDescent="0.15">
      <c r="A795" s="43" t="s">
        <v>2200</v>
      </c>
      <c r="B795" s="169"/>
      <c r="C795" s="170" t="s">
        <v>12</v>
      </c>
      <c r="D795" s="83" t="s">
        <v>2667</v>
      </c>
      <c r="E795" s="83" t="s">
        <v>2545</v>
      </c>
      <c r="F795" s="83" t="s">
        <v>714</v>
      </c>
      <c r="G795" s="83" t="s">
        <v>1942</v>
      </c>
      <c r="H795" s="171">
        <f>INVENTARIO[[#This Row],[Precio Final]]</f>
        <v>25</v>
      </c>
      <c r="I795" s="192"/>
      <c r="J795" s="83">
        <v>1</v>
      </c>
      <c r="K795" s="112">
        <f>SUMIFS(VENTAS[Cantidad],VENTAS[Código del producto Vendido],INVENTARIO[[#This Row],[Code]])</f>
        <v>0</v>
      </c>
      <c r="L795" s="121">
        <f>INVENTARIO[[#This Row],[Entradas]]-INVENTARIO[[#This Row],[Salidas]]</f>
        <v>1</v>
      </c>
      <c r="M795" s="171">
        <f>INVENTARIO[[#This Row],[Precio Final]]*10%</f>
        <v>2.5</v>
      </c>
      <c r="N795" s="43"/>
      <c r="O795" s="43"/>
      <c r="P795" s="43">
        <v>9</v>
      </c>
      <c r="Q795" s="112"/>
      <c r="R795" s="43"/>
      <c r="S795" s="176">
        <v>5</v>
      </c>
      <c r="T795" s="168">
        <f>INVENTARIO[[#This Row],[Costo Unitario (USD)]]+INVENTARIO[[#This Row],[Costo Envío (USD)]]</f>
        <v>14</v>
      </c>
      <c r="U795" s="168">
        <f>INVENTARIO[[#This Row],[Costo total]]*1.5</f>
        <v>21</v>
      </c>
      <c r="V795" s="43">
        <v>25</v>
      </c>
      <c r="W795" s="43">
        <f>INVENTARIO[[#This Row],[Precio Final]]-INVENTARIO[[#This Row],[Costo total]]</f>
        <v>11</v>
      </c>
      <c r="X795" s="172">
        <f>INVENTARIO[[#This Row],[Ganancia Unitaria]]*INVENTARIO[[#This Row],[Salidas]]</f>
        <v>0</v>
      </c>
      <c r="Y795" s="43"/>
      <c r="Z795" s="43"/>
      <c r="AA795" s="43">
        <f>INVENTARIO[[#This Row],[Costo total]]*INVENTARIO[[#This Row],[Entradas]]</f>
        <v>14</v>
      </c>
      <c r="AB795" s="172">
        <f>INVENTARIO[[#This Row],[Stock Actual]]*INVENTARIO[[#This Row],[Costo total]]</f>
        <v>14</v>
      </c>
    </row>
    <row r="796" spans="1:28" ht="55" customHeight="1" x14ac:dyDescent="0.15">
      <c r="A796" s="42" t="s">
        <v>2201</v>
      </c>
      <c r="B796" s="173"/>
      <c r="C796" s="174" t="s">
        <v>12</v>
      </c>
      <c r="D796" s="78" t="s">
        <v>2668</v>
      </c>
      <c r="E796" s="78" t="s">
        <v>2546</v>
      </c>
      <c r="F796" s="78" t="s">
        <v>2325</v>
      </c>
      <c r="G796" s="78" t="s">
        <v>1942</v>
      </c>
      <c r="H796" s="171">
        <f>INVENTARIO[[#This Row],[Precio Final]]</f>
        <v>18</v>
      </c>
      <c r="I796" s="193"/>
      <c r="J796" s="78">
        <v>2</v>
      </c>
      <c r="K796" s="112">
        <f>SUMIFS(VENTAS[Cantidad],VENTAS[Código del producto Vendido],INVENTARIO[[#This Row],[Code]])</f>
        <v>0</v>
      </c>
      <c r="L796" s="120">
        <f>INVENTARIO[[#This Row],[Entradas]]-INVENTARIO[[#This Row],[Salidas]]</f>
        <v>2</v>
      </c>
      <c r="M796" s="171">
        <f>INVENTARIO[[#This Row],[Precio Final]]*10%</f>
        <v>1.8</v>
      </c>
      <c r="N796" s="42"/>
      <c r="O796" s="42"/>
      <c r="P796" s="42">
        <v>7</v>
      </c>
      <c r="Q796" s="110"/>
      <c r="R796" s="42"/>
      <c r="S796" s="177">
        <v>4</v>
      </c>
      <c r="T796" s="42">
        <f>INVENTARIO[[#This Row],[Costo Unitario (USD)]]+INVENTARIO[[#This Row],[Costo Envío (USD)]]</f>
        <v>11</v>
      </c>
      <c r="U796" s="42">
        <f>INVENTARIO[[#This Row],[Costo total]]*1.5</f>
        <v>16.5</v>
      </c>
      <c r="V796" s="42">
        <v>18</v>
      </c>
      <c r="W796" s="42">
        <f>INVENTARIO[[#This Row],[Precio Final]]-INVENTARIO[[#This Row],[Costo total]]</f>
        <v>7</v>
      </c>
      <c r="X796" s="175">
        <f>INVENTARIO[[#This Row],[Ganancia Unitaria]]*INVENTARIO[[#This Row],[Salidas]]</f>
        <v>0</v>
      </c>
      <c r="Y796" s="42"/>
      <c r="Z796" s="20"/>
      <c r="AA796" s="20">
        <f>INVENTARIO[[#This Row],[Costo total]]*INVENTARIO[[#This Row],[Entradas]]</f>
        <v>22</v>
      </c>
      <c r="AB796" s="172">
        <f>INVENTARIO[[#This Row],[Stock Actual]]*INVENTARIO[[#This Row],[Costo total]]</f>
        <v>22</v>
      </c>
    </row>
    <row r="797" spans="1:28" ht="55" customHeight="1" x14ac:dyDescent="0.15">
      <c r="A797" s="43" t="s">
        <v>2202</v>
      </c>
      <c r="B797" s="169"/>
      <c r="C797" s="170" t="s">
        <v>12</v>
      </c>
      <c r="D797" s="83" t="s">
        <v>2668</v>
      </c>
      <c r="E797" s="83" t="s">
        <v>2546</v>
      </c>
      <c r="F797" s="83" t="s">
        <v>714</v>
      </c>
      <c r="G797" s="83" t="s">
        <v>1942</v>
      </c>
      <c r="H797" s="171">
        <f>INVENTARIO[[#This Row],[Precio Final]]</f>
        <v>18</v>
      </c>
      <c r="I797" s="192"/>
      <c r="J797" s="83">
        <v>1</v>
      </c>
      <c r="K797" s="112">
        <f>SUMIFS(VENTAS[Cantidad],VENTAS[Código del producto Vendido],INVENTARIO[[#This Row],[Code]])</f>
        <v>0</v>
      </c>
      <c r="L797" s="121">
        <f>INVENTARIO[[#This Row],[Entradas]]-INVENTARIO[[#This Row],[Salidas]]</f>
        <v>1</v>
      </c>
      <c r="M797" s="171">
        <f>INVENTARIO[[#This Row],[Precio Final]]*10%</f>
        <v>1.8</v>
      </c>
      <c r="N797" s="43"/>
      <c r="O797" s="43"/>
      <c r="P797" s="43">
        <v>7</v>
      </c>
      <c r="Q797" s="112"/>
      <c r="R797" s="43"/>
      <c r="S797" s="176">
        <v>4</v>
      </c>
      <c r="T797" s="168">
        <f>INVENTARIO[[#This Row],[Costo Unitario (USD)]]+INVENTARIO[[#This Row],[Costo Envío (USD)]]</f>
        <v>11</v>
      </c>
      <c r="U797" s="168">
        <f>INVENTARIO[[#This Row],[Costo total]]*1.5</f>
        <v>16.5</v>
      </c>
      <c r="V797" s="43">
        <v>18</v>
      </c>
      <c r="W797" s="43">
        <f>INVENTARIO[[#This Row],[Precio Final]]-INVENTARIO[[#This Row],[Costo total]]</f>
        <v>7</v>
      </c>
      <c r="X797" s="172">
        <f>INVENTARIO[[#This Row],[Ganancia Unitaria]]*INVENTARIO[[#This Row],[Salidas]]</f>
        <v>0</v>
      </c>
      <c r="Y797" s="43"/>
      <c r="Z797" s="43"/>
      <c r="AA797" s="43">
        <f>INVENTARIO[[#This Row],[Costo total]]*INVENTARIO[[#This Row],[Entradas]]</f>
        <v>11</v>
      </c>
      <c r="AB797" s="172">
        <f>INVENTARIO[[#This Row],[Stock Actual]]*INVENTARIO[[#This Row],[Costo total]]</f>
        <v>11</v>
      </c>
    </row>
    <row r="798" spans="1:28" ht="55" customHeight="1" x14ac:dyDescent="0.15">
      <c r="A798" s="42" t="s">
        <v>2203</v>
      </c>
      <c r="B798" s="173"/>
      <c r="C798" s="174" t="s">
        <v>12</v>
      </c>
      <c r="D798" s="78" t="s">
        <v>2812</v>
      </c>
      <c r="E798" s="78" t="s">
        <v>2547</v>
      </c>
      <c r="F798" s="78" t="s">
        <v>2325</v>
      </c>
      <c r="G798" s="78" t="s">
        <v>1942</v>
      </c>
      <c r="H798" s="171">
        <f>INVENTARIO[[#This Row],[Precio Final]]</f>
        <v>55</v>
      </c>
      <c r="I798" s="193"/>
      <c r="J798" s="78">
        <v>2</v>
      </c>
      <c r="K798" s="112">
        <f>SUMIFS(VENTAS[Cantidad],VENTAS[Código del producto Vendido],INVENTARIO[[#This Row],[Code]])</f>
        <v>0</v>
      </c>
      <c r="L798" s="120">
        <f>INVENTARIO[[#This Row],[Entradas]]-INVENTARIO[[#This Row],[Salidas]]</f>
        <v>2</v>
      </c>
      <c r="M798" s="171">
        <f>INVENTARIO[[#This Row],[Precio Final]]*10%</f>
        <v>5.5</v>
      </c>
      <c r="N798" s="42"/>
      <c r="O798" s="42"/>
      <c r="P798" s="42">
        <v>18</v>
      </c>
      <c r="Q798" s="110"/>
      <c r="R798" s="42"/>
      <c r="S798" s="177">
        <v>10</v>
      </c>
      <c r="T798" s="42">
        <f>INVENTARIO[[#This Row],[Costo Unitario (USD)]]+INVENTARIO[[#This Row],[Costo Envío (USD)]]</f>
        <v>28</v>
      </c>
      <c r="U798" s="42">
        <f>INVENTARIO[[#This Row],[Costo total]]*1.5</f>
        <v>42</v>
      </c>
      <c r="V798" s="42">
        <v>55</v>
      </c>
      <c r="W798" s="42">
        <f>INVENTARIO[[#This Row],[Precio Final]]-INVENTARIO[[#This Row],[Costo total]]</f>
        <v>27</v>
      </c>
      <c r="X798" s="175">
        <f>INVENTARIO[[#This Row],[Ganancia Unitaria]]*INVENTARIO[[#This Row],[Salidas]]</f>
        <v>0</v>
      </c>
      <c r="Y798" s="42"/>
      <c r="Z798" s="20"/>
      <c r="AA798" s="20">
        <f>INVENTARIO[[#This Row],[Costo total]]*INVENTARIO[[#This Row],[Entradas]]</f>
        <v>56</v>
      </c>
      <c r="AB798" s="172">
        <f>INVENTARIO[[#This Row],[Stock Actual]]*INVENTARIO[[#This Row],[Costo total]]</f>
        <v>56</v>
      </c>
    </row>
    <row r="799" spans="1:28" ht="55" customHeight="1" x14ac:dyDescent="0.15">
      <c r="A799" s="43" t="s">
        <v>2204</v>
      </c>
      <c r="B799" s="169"/>
      <c r="C799" s="170" t="s">
        <v>12</v>
      </c>
      <c r="D799" s="83" t="s">
        <v>2812</v>
      </c>
      <c r="E799" s="83" t="s">
        <v>2548</v>
      </c>
      <c r="F799" s="83" t="s">
        <v>714</v>
      </c>
      <c r="G799" s="83" t="s">
        <v>1942</v>
      </c>
      <c r="H799" s="171">
        <f>INVENTARIO[[#This Row],[Precio Final]]</f>
        <v>55</v>
      </c>
      <c r="I799" s="192"/>
      <c r="J799" s="83">
        <v>1</v>
      </c>
      <c r="K799" s="112">
        <f>SUMIFS(VENTAS[Cantidad],VENTAS[Código del producto Vendido],INVENTARIO[[#This Row],[Code]])</f>
        <v>0</v>
      </c>
      <c r="L799" s="121">
        <f>INVENTARIO[[#This Row],[Entradas]]-INVENTARIO[[#This Row],[Salidas]]</f>
        <v>1</v>
      </c>
      <c r="M799" s="171">
        <f>INVENTARIO[[#This Row],[Precio Final]]*10%</f>
        <v>5.5</v>
      </c>
      <c r="N799" s="43"/>
      <c r="O799" s="43"/>
      <c r="P799" s="43">
        <v>18</v>
      </c>
      <c r="Q799" s="112"/>
      <c r="R799" s="43"/>
      <c r="S799" s="176">
        <v>10</v>
      </c>
      <c r="T799" s="168">
        <f>INVENTARIO[[#This Row],[Costo Unitario (USD)]]+INVENTARIO[[#This Row],[Costo Envío (USD)]]</f>
        <v>28</v>
      </c>
      <c r="U799" s="168">
        <f>INVENTARIO[[#This Row],[Costo total]]*1.5</f>
        <v>42</v>
      </c>
      <c r="V799" s="43">
        <v>55</v>
      </c>
      <c r="W799" s="43">
        <f>INVENTARIO[[#This Row],[Precio Final]]-INVENTARIO[[#This Row],[Costo total]]</f>
        <v>27</v>
      </c>
      <c r="X799" s="172">
        <f>INVENTARIO[[#This Row],[Ganancia Unitaria]]*INVENTARIO[[#This Row],[Salidas]]</f>
        <v>0</v>
      </c>
      <c r="Y799" s="43"/>
      <c r="Z799" s="43"/>
      <c r="AA799" s="43">
        <f>INVENTARIO[[#This Row],[Costo total]]*INVENTARIO[[#This Row],[Entradas]]</f>
        <v>28</v>
      </c>
      <c r="AB799" s="172">
        <f>INVENTARIO[[#This Row],[Stock Actual]]*INVENTARIO[[#This Row],[Costo total]]</f>
        <v>28</v>
      </c>
    </row>
    <row r="800" spans="1:28" ht="55" customHeight="1" x14ac:dyDescent="0.15">
      <c r="A800" s="42" t="s">
        <v>2205</v>
      </c>
      <c r="B800" s="173"/>
      <c r="C800" s="174" t="s">
        <v>12</v>
      </c>
      <c r="D800" s="78" t="s">
        <v>2668</v>
      </c>
      <c r="E800" s="78" t="s">
        <v>2549</v>
      </c>
      <c r="F800" s="78" t="s">
        <v>2400</v>
      </c>
      <c r="G800" s="78" t="s">
        <v>1942</v>
      </c>
      <c r="H800" s="171">
        <f>INVENTARIO[[#This Row],[Precio Final]]</f>
        <v>18</v>
      </c>
      <c r="I800" s="193"/>
      <c r="J800" s="78">
        <v>2</v>
      </c>
      <c r="K800" s="112">
        <f>SUMIFS(VENTAS[Cantidad],VENTAS[Código del producto Vendido],INVENTARIO[[#This Row],[Code]])</f>
        <v>0</v>
      </c>
      <c r="L800" s="120">
        <f>INVENTARIO[[#This Row],[Entradas]]-INVENTARIO[[#This Row],[Salidas]]</f>
        <v>2</v>
      </c>
      <c r="M800" s="171">
        <f>INVENTARIO[[#This Row],[Precio Final]]*10%</f>
        <v>1.8</v>
      </c>
      <c r="N800" s="42"/>
      <c r="O800" s="42"/>
      <c r="P800" s="42">
        <v>7</v>
      </c>
      <c r="Q800" s="110"/>
      <c r="R800" s="42"/>
      <c r="S800" s="177">
        <v>4</v>
      </c>
      <c r="T800" s="42">
        <f>INVENTARIO[[#This Row],[Costo Unitario (USD)]]+INVENTARIO[[#This Row],[Costo Envío (USD)]]</f>
        <v>11</v>
      </c>
      <c r="U800" s="42">
        <f>INVENTARIO[[#This Row],[Costo total]]*1.5</f>
        <v>16.5</v>
      </c>
      <c r="V800" s="42">
        <v>18</v>
      </c>
      <c r="W800" s="42">
        <f>INVENTARIO[[#This Row],[Precio Final]]-INVENTARIO[[#This Row],[Costo total]]</f>
        <v>7</v>
      </c>
      <c r="X800" s="175">
        <f>INVENTARIO[[#This Row],[Ganancia Unitaria]]*INVENTARIO[[#This Row],[Salidas]]</f>
        <v>0</v>
      </c>
      <c r="Y800" s="42"/>
      <c r="Z800" s="20"/>
      <c r="AA800" s="20">
        <f>INVENTARIO[[#This Row],[Costo total]]*INVENTARIO[[#This Row],[Entradas]]</f>
        <v>22</v>
      </c>
      <c r="AB800" s="172">
        <f>INVENTARIO[[#This Row],[Stock Actual]]*INVENTARIO[[#This Row],[Costo total]]</f>
        <v>22</v>
      </c>
    </row>
    <row r="801" spans="1:28" ht="55" customHeight="1" x14ac:dyDescent="0.15">
      <c r="A801" s="43" t="s">
        <v>2209</v>
      </c>
      <c r="B801" s="169"/>
      <c r="C801" s="170" t="s">
        <v>12</v>
      </c>
      <c r="D801" s="83" t="s">
        <v>2668</v>
      </c>
      <c r="E801" s="83" t="s">
        <v>2549</v>
      </c>
      <c r="F801" s="83" t="s">
        <v>2400</v>
      </c>
      <c r="G801" s="83" t="s">
        <v>1942</v>
      </c>
      <c r="H801" s="171">
        <f>INVENTARIO[[#This Row],[Precio Final]]</f>
        <v>18</v>
      </c>
      <c r="I801" s="192"/>
      <c r="J801" s="83">
        <v>1</v>
      </c>
      <c r="K801" s="112">
        <f>SUMIFS(VENTAS[Cantidad],VENTAS[Código del producto Vendido],INVENTARIO[[#This Row],[Code]])</f>
        <v>1</v>
      </c>
      <c r="L801" s="121">
        <f>INVENTARIO[[#This Row],[Entradas]]-INVENTARIO[[#This Row],[Salidas]]</f>
        <v>0</v>
      </c>
      <c r="M801" s="171">
        <f>INVENTARIO[[#This Row],[Precio Final]]*10%</f>
        <v>1.8</v>
      </c>
      <c r="N801" s="43"/>
      <c r="O801" s="43"/>
      <c r="P801" s="43">
        <v>7</v>
      </c>
      <c r="Q801" s="112"/>
      <c r="R801" s="43"/>
      <c r="S801" s="176">
        <v>4</v>
      </c>
      <c r="T801" s="168">
        <f>INVENTARIO[[#This Row],[Costo Unitario (USD)]]+INVENTARIO[[#This Row],[Costo Envío (USD)]]</f>
        <v>11</v>
      </c>
      <c r="U801" s="168">
        <f>INVENTARIO[[#This Row],[Costo total]]*1.5</f>
        <v>16.5</v>
      </c>
      <c r="V801" s="43">
        <v>18</v>
      </c>
      <c r="W801" s="43">
        <f>INVENTARIO[[#This Row],[Precio Final]]-INVENTARIO[[#This Row],[Costo total]]</f>
        <v>7</v>
      </c>
      <c r="X801" s="172">
        <f>INVENTARIO[[#This Row],[Ganancia Unitaria]]*INVENTARIO[[#This Row],[Salidas]]</f>
        <v>7</v>
      </c>
      <c r="Y801" s="43"/>
      <c r="Z801" s="43"/>
      <c r="AA801" s="43">
        <f>INVENTARIO[[#This Row],[Costo total]]*INVENTARIO[[#This Row],[Entradas]]</f>
        <v>11</v>
      </c>
      <c r="AB801" s="172">
        <f>INVENTARIO[[#This Row],[Stock Actual]]*INVENTARIO[[#This Row],[Costo total]]</f>
        <v>0</v>
      </c>
    </row>
    <row r="802" spans="1:28" ht="55" customHeight="1" x14ac:dyDescent="0.15">
      <c r="A802" s="42" t="s">
        <v>2210</v>
      </c>
      <c r="B802" s="173"/>
      <c r="C802" s="174" t="s">
        <v>12</v>
      </c>
      <c r="D802" s="78" t="s">
        <v>2668</v>
      </c>
      <c r="E802" s="78" t="s">
        <v>2550</v>
      </c>
      <c r="F802" s="78" t="s">
        <v>2395</v>
      </c>
      <c r="G802" s="78" t="s">
        <v>1942</v>
      </c>
      <c r="H802" s="171">
        <f>INVENTARIO[[#This Row],[Precio Final]]</f>
        <v>15</v>
      </c>
      <c r="I802" s="193"/>
      <c r="J802" s="78">
        <v>1</v>
      </c>
      <c r="K802" s="112">
        <f>SUMIFS(VENTAS[Cantidad],VENTAS[Código del producto Vendido],INVENTARIO[[#This Row],[Code]])</f>
        <v>0</v>
      </c>
      <c r="L802" s="120">
        <f>INVENTARIO[[#This Row],[Entradas]]-INVENTARIO[[#This Row],[Salidas]]</f>
        <v>1</v>
      </c>
      <c r="M802" s="171">
        <f>INVENTARIO[[#This Row],[Precio Final]]*10%</f>
        <v>1.5</v>
      </c>
      <c r="N802" s="42"/>
      <c r="O802" s="42"/>
      <c r="P802" s="42">
        <v>6.49</v>
      </c>
      <c r="Q802" s="110"/>
      <c r="R802" s="42"/>
      <c r="S802" s="177">
        <v>3</v>
      </c>
      <c r="T802" s="42">
        <f>INVENTARIO[[#This Row],[Costo Unitario (USD)]]+INVENTARIO[[#This Row],[Costo Envío (USD)]]</f>
        <v>9.49</v>
      </c>
      <c r="U802" s="42">
        <f>INVENTARIO[[#This Row],[Costo total]]*1.5</f>
        <v>14.234999999999999</v>
      </c>
      <c r="V802" s="42">
        <v>15</v>
      </c>
      <c r="W802" s="42">
        <f>INVENTARIO[[#This Row],[Precio Final]]-INVENTARIO[[#This Row],[Costo total]]</f>
        <v>5.51</v>
      </c>
      <c r="X802" s="175">
        <f>INVENTARIO[[#This Row],[Ganancia Unitaria]]*INVENTARIO[[#This Row],[Salidas]]</f>
        <v>0</v>
      </c>
      <c r="Y802" s="42"/>
      <c r="Z802" s="20"/>
      <c r="AA802" s="20">
        <f>INVENTARIO[[#This Row],[Costo total]]*INVENTARIO[[#This Row],[Entradas]]</f>
        <v>9.49</v>
      </c>
      <c r="AB802" s="172">
        <f>INVENTARIO[[#This Row],[Stock Actual]]*INVENTARIO[[#This Row],[Costo total]]</f>
        <v>9.49</v>
      </c>
    </row>
    <row r="803" spans="1:28" ht="55" customHeight="1" x14ac:dyDescent="0.15">
      <c r="A803" s="43" t="s">
        <v>2211</v>
      </c>
      <c r="B803" s="169"/>
      <c r="C803" s="170" t="s">
        <v>12</v>
      </c>
      <c r="D803" s="83" t="s">
        <v>2668</v>
      </c>
      <c r="E803" s="83" t="s">
        <v>2550</v>
      </c>
      <c r="F803" s="83" t="s">
        <v>2396</v>
      </c>
      <c r="G803" s="83" t="s">
        <v>1942</v>
      </c>
      <c r="H803" s="171">
        <f>INVENTARIO[[#This Row],[Precio Final]]</f>
        <v>15</v>
      </c>
      <c r="I803" s="192"/>
      <c r="J803" s="83">
        <v>1</v>
      </c>
      <c r="K803" s="112">
        <f>SUMIFS(VENTAS[Cantidad],VENTAS[Código del producto Vendido],INVENTARIO[[#This Row],[Code]])</f>
        <v>1</v>
      </c>
      <c r="L803" s="121">
        <f>INVENTARIO[[#This Row],[Entradas]]-INVENTARIO[[#This Row],[Salidas]]</f>
        <v>0</v>
      </c>
      <c r="M803" s="171">
        <f>INVENTARIO[[#This Row],[Precio Final]]*10%</f>
        <v>1.5</v>
      </c>
      <c r="N803" s="43"/>
      <c r="O803" s="43"/>
      <c r="P803" s="43">
        <v>6.49</v>
      </c>
      <c r="Q803" s="112"/>
      <c r="R803" s="43"/>
      <c r="S803" s="176">
        <v>3</v>
      </c>
      <c r="T803" s="168">
        <f>INVENTARIO[[#This Row],[Costo Unitario (USD)]]+INVENTARIO[[#This Row],[Costo Envío (USD)]]</f>
        <v>9.49</v>
      </c>
      <c r="U803" s="168">
        <f>INVENTARIO[[#This Row],[Costo total]]*1.5</f>
        <v>14.234999999999999</v>
      </c>
      <c r="V803" s="43">
        <v>15</v>
      </c>
      <c r="W803" s="43">
        <f>INVENTARIO[[#This Row],[Precio Final]]-INVENTARIO[[#This Row],[Costo total]]</f>
        <v>5.51</v>
      </c>
      <c r="X803" s="172">
        <f>INVENTARIO[[#This Row],[Ganancia Unitaria]]*INVENTARIO[[#This Row],[Salidas]]</f>
        <v>5.51</v>
      </c>
      <c r="Y803" s="43"/>
      <c r="Z803" s="43"/>
      <c r="AA803" s="43">
        <f>INVENTARIO[[#This Row],[Costo total]]*INVENTARIO[[#This Row],[Entradas]]</f>
        <v>9.49</v>
      </c>
      <c r="AB803" s="172">
        <f>INVENTARIO[[#This Row],[Stock Actual]]*INVENTARIO[[#This Row],[Costo total]]</f>
        <v>0</v>
      </c>
    </row>
    <row r="804" spans="1:28" ht="55" customHeight="1" x14ac:dyDescent="0.15">
      <c r="A804" s="42" t="s">
        <v>2212</v>
      </c>
      <c r="B804" s="173"/>
      <c r="C804" s="174" t="s">
        <v>12</v>
      </c>
      <c r="D804" s="78" t="s">
        <v>2668</v>
      </c>
      <c r="E804" s="78" t="s">
        <v>2550</v>
      </c>
      <c r="F804" s="78" t="s">
        <v>2397</v>
      </c>
      <c r="G804" s="78" t="s">
        <v>1942</v>
      </c>
      <c r="H804" s="171">
        <f>INVENTARIO[[#This Row],[Precio Final]]</f>
        <v>15</v>
      </c>
      <c r="I804" s="193"/>
      <c r="J804" s="78">
        <v>1</v>
      </c>
      <c r="K804" s="112">
        <f>SUMIFS(VENTAS[Cantidad],VENTAS[Código del producto Vendido],INVENTARIO[[#This Row],[Code]])</f>
        <v>0</v>
      </c>
      <c r="L804" s="120">
        <f>INVENTARIO[[#This Row],[Entradas]]-INVENTARIO[[#This Row],[Salidas]]</f>
        <v>1</v>
      </c>
      <c r="M804" s="171">
        <f>INVENTARIO[[#This Row],[Precio Final]]*10%</f>
        <v>1.5</v>
      </c>
      <c r="N804" s="42"/>
      <c r="O804" s="42"/>
      <c r="P804" s="42">
        <v>6.49</v>
      </c>
      <c r="Q804" s="110"/>
      <c r="R804" s="42"/>
      <c r="S804" s="177">
        <v>3</v>
      </c>
      <c r="T804" s="42">
        <f>INVENTARIO[[#This Row],[Costo Unitario (USD)]]+INVENTARIO[[#This Row],[Costo Envío (USD)]]</f>
        <v>9.49</v>
      </c>
      <c r="U804" s="42">
        <f>INVENTARIO[[#This Row],[Costo total]]*1.5</f>
        <v>14.234999999999999</v>
      </c>
      <c r="V804" s="42">
        <v>15</v>
      </c>
      <c r="W804" s="42">
        <f>INVENTARIO[[#This Row],[Precio Final]]-INVENTARIO[[#This Row],[Costo total]]</f>
        <v>5.51</v>
      </c>
      <c r="X804" s="175">
        <f>INVENTARIO[[#This Row],[Ganancia Unitaria]]*INVENTARIO[[#This Row],[Salidas]]</f>
        <v>0</v>
      </c>
      <c r="Y804" s="42"/>
      <c r="Z804" s="20"/>
      <c r="AA804" s="20">
        <f>INVENTARIO[[#This Row],[Costo total]]*INVENTARIO[[#This Row],[Entradas]]</f>
        <v>9.49</v>
      </c>
      <c r="AB804" s="172">
        <f>INVENTARIO[[#This Row],[Stock Actual]]*INVENTARIO[[#This Row],[Costo total]]</f>
        <v>9.49</v>
      </c>
    </row>
    <row r="805" spans="1:28" ht="55" customHeight="1" x14ac:dyDescent="0.15">
      <c r="A805" s="43" t="s">
        <v>2213</v>
      </c>
      <c r="B805" s="169"/>
      <c r="C805" s="170" t="s">
        <v>12</v>
      </c>
      <c r="D805" s="83" t="s">
        <v>2668</v>
      </c>
      <c r="E805" s="83" t="s">
        <v>2550</v>
      </c>
      <c r="F805" s="83" t="s">
        <v>2398</v>
      </c>
      <c r="G805" s="83" t="s">
        <v>1942</v>
      </c>
      <c r="H805" s="171">
        <f>INVENTARIO[[#This Row],[Precio Final]]</f>
        <v>15</v>
      </c>
      <c r="I805" s="193">
        <f t="shared" ref="I805:I806" si="58">U805</f>
        <v>14.234999999999999</v>
      </c>
      <c r="J805" s="83">
        <v>1</v>
      </c>
      <c r="K805" s="112">
        <f>SUMIFS(VENTAS[Cantidad],VENTAS[Código del producto Vendido],INVENTARIO[[#This Row],[Code]])</f>
        <v>0</v>
      </c>
      <c r="L805" s="121">
        <f>INVENTARIO[[#This Row],[Entradas]]-INVENTARIO[[#This Row],[Salidas]]</f>
        <v>1</v>
      </c>
      <c r="M805" s="171">
        <f>INVENTARIO[[#This Row],[Precio Final]]*10%</f>
        <v>1.5</v>
      </c>
      <c r="N805" s="43"/>
      <c r="O805" s="43"/>
      <c r="P805" s="43">
        <v>6.49</v>
      </c>
      <c r="Q805" s="112"/>
      <c r="R805" s="43"/>
      <c r="S805" s="176">
        <v>3</v>
      </c>
      <c r="T805" s="168">
        <f>INVENTARIO[[#This Row],[Costo Unitario (USD)]]+INVENTARIO[[#This Row],[Costo Envío (USD)]]</f>
        <v>9.49</v>
      </c>
      <c r="U805" s="168">
        <f>INVENTARIO[[#This Row],[Costo total]]*1.5</f>
        <v>14.234999999999999</v>
      </c>
      <c r="V805" s="43">
        <v>15</v>
      </c>
      <c r="W805" s="43">
        <f>INVENTARIO[[#This Row],[Precio Final]]-INVENTARIO[[#This Row],[Costo total]]</f>
        <v>5.51</v>
      </c>
      <c r="X805" s="172">
        <f>INVENTARIO[[#This Row],[Ganancia Unitaria]]*INVENTARIO[[#This Row],[Salidas]]</f>
        <v>0</v>
      </c>
      <c r="Y805" s="43"/>
      <c r="Z805" s="43"/>
      <c r="AA805" s="43">
        <f>INVENTARIO[[#This Row],[Costo total]]*INVENTARIO[[#This Row],[Entradas]]</f>
        <v>9.49</v>
      </c>
      <c r="AB805" s="172">
        <f>INVENTARIO[[#This Row],[Stock Actual]]*INVENTARIO[[#This Row],[Costo total]]</f>
        <v>9.49</v>
      </c>
    </row>
    <row r="806" spans="1:28" ht="55" customHeight="1" x14ac:dyDescent="0.15">
      <c r="A806" s="42" t="s">
        <v>2214</v>
      </c>
      <c r="B806" s="173"/>
      <c r="C806" s="174" t="s">
        <v>12</v>
      </c>
      <c r="D806" s="78" t="s">
        <v>2668</v>
      </c>
      <c r="E806" s="78" t="s">
        <v>2550</v>
      </c>
      <c r="F806" s="78" t="s">
        <v>2399</v>
      </c>
      <c r="G806" s="78" t="s">
        <v>1942</v>
      </c>
      <c r="H806" s="171">
        <f>INVENTARIO[[#This Row],[Precio Final]]</f>
        <v>15</v>
      </c>
      <c r="I806" s="193">
        <f t="shared" si="58"/>
        <v>14.234999999999999</v>
      </c>
      <c r="J806" s="78">
        <v>1</v>
      </c>
      <c r="K806" s="112">
        <f>SUMIFS(VENTAS[Cantidad],VENTAS[Código del producto Vendido],INVENTARIO[[#This Row],[Code]])</f>
        <v>0</v>
      </c>
      <c r="L806" s="120">
        <f>INVENTARIO[[#This Row],[Entradas]]-INVENTARIO[[#This Row],[Salidas]]</f>
        <v>1</v>
      </c>
      <c r="M806" s="171">
        <f>INVENTARIO[[#This Row],[Precio Final]]*10%</f>
        <v>1.5</v>
      </c>
      <c r="N806" s="42"/>
      <c r="O806" s="42"/>
      <c r="P806" s="42">
        <v>6.49</v>
      </c>
      <c r="Q806" s="110"/>
      <c r="R806" s="42"/>
      <c r="S806" s="177">
        <v>3</v>
      </c>
      <c r="T806" s="42">
        <f>INVENTARIO[[#This Row],[Costo Unitario (USD)]]+INVENTARIO[[#This Row],[Costo Envío (USD)]]</f>
        <v>9.49</v>
      </c>
      <c r="U806" s="42">
        <f>INVENTARIO[[#This Row],[Costo total]]*1.5</f>
        <v>14.234999999999999</v>
      </c>
      <c r="V806" s="42">
        <v>15</v>
      </c>
      <c r="W806" s="42">
        <f>INVENTARIO[[#This Row],[Precio Final]]-INVENTARIO[[#This Row],[Costo total]]</f>
        <v>5.51</v>
      </c>
      <c r="X806" s="175">
        <f>INVENTARIO[[#This Row],[Ganancia Unitaria]]*INVENTARIO[[#This Row],[Salidas]]</f>
        <v>0</v>
      </c>
      <c r="Y806" s="42"/>
      <c r="Z806" s="20"/>
      <c r="AA806" s="20">
        <f>INVENTARIO[[#This Row],[Costo total]]*INVENTARIO[[#This Row],[Entradas]]</f>
        <v>9.49</v>
      </c>
      <c r="AB806" s="172">
        <f>INVENTARIO[[#This Row],[Stock Actual]]*INVENTARIO[[#This Row],[Costo total]]</f>
        <v>9.49</v>
      </c>
    </row>
    <row r="807" spans="1:28" ht="55" customHeight="1" x14ac:dyDescent="0.15">
      <c r="A807" s="43" t="s">
        <v>2215</v>
      </c>
      <c r="B807" s="169"/>
      <c r="C807" s="170" t="s">
        <v>12</v>
      </c>
      <c r="D807" s="83" t="s">
        <v>2820</v>
      </c>
      <c r="E807" s="83" t="s">
        <v>2682</v>
      </c>
      <c r="F807" s="83" t="s">
        <v>693</v>
      </c>
      <c r="G807" s="83" t="s">
        <v>2283</v>
      </c>
      <c r="H807" s="171">
        <f>INVENTARIO[[#This Row],[Precio Final]]</f>
        <v>20</v>
      </c>
      <c r="I807" s="192"/>
      <c r="J807" s="83">
        <v>3</v>
      </c>
      <c r="K807" s="112">
        <f>SUMIFS(VENTAS[Cantidad],VENTAS[Código del producto Vendido],INVENTARIO[[#This Row],[Code]])</f>
        <v>3</v>
      </c>
      <c r="L807" s="121">
        <f>INVENTARIO[[#This Row],[Entradas]]-INVENTARIO[[#This Row],[Salidas]]</f>
        <v>0</v>
      </c>
      <c r="M807" s="171">
        <f>INVENTARIO[[#This Row],[Precio Final]]*10%</f>
        <v>2</v>
      </c>
      <c r="N807" s="43"/>
      <c r="O807" s="43"/>
      <c r="P807" s="43">
        <v>10.3</v>
      </c>
      <c r="Q807" s="112"/>
      <c r="R807" s="43"/>
      <c r="S807" s="176">
        <v>1.5</v>
      </c>
      <c r="T807" s="168">
        <f>INVENTARIO[[#This Row],[Costo Unitario (USD)]]+INVENTARIO[[#This Row],[Costo Envío (USD)]]</f>
        <v>11.8</v>
      </c>
      <c r="U807" s="168">
        <f>INVENTARIO[[#This Row],[Costo total]]*1.5</f>
        <v>17.700000000000003</v>
      </c>
      <c r="V807" s="43">
        <v>20</v>
      </c>
      <c r="W807" s="43">
        <f>INVENTARIO[[#This Row],[Precio Final]]-INVENTARIO[[#This Row],[Costo total]]</f>
        <v>8.1999999999999993</v>
      </c>
      <c r="X807" s="172">
        <f>INVENTARIO[[#This Row],[Ganancia Unitaria]]*INVENTARIO[[#This Row],[Salidas]]</f>
        <v>24.599999999999998</v>
      </c>
      <c r="Y807" s="43" t="s">
        <v>2282</v>
      </c>
      <c r="Z807" s="43"/>
      <c r="AA807" s="43">
        <f>INVENTARIO[[#This Row],[Costo total]]*INVENTARIO[[#This Row],[Entradas]]</f>
        <v>35.400000000000006</v>
      </c>
      <c r="AB807" s="172">
        <f>INVENTARIO[[#This Row],[Stock Actual]]*INVENTARIO[[#This Row],[Costo total]]</f>
        <v>0</v>
      </c>
    </row>
    <row r="808" spans="1:28" ht="55" customHeight="1" x14ac:dyDescent="0.15">
      <c r="A808" s="43" t="s">
        <v>2584</v>
      </c>
      <c r="B808" s="198"/>
      <c r="C808" s="22" t="s">
        <v>12</v>
      </c>
      <c r="D808" s="199" t="s">
        <v>3003</v>
      </c>
      <c r="E808" s="178" t="s">
        <v>2551</v>
      </c>
      <c r="F808" s="179" t="s">
        <v>3006</v>
      </c>
      <c r="G808" s="200" t="s">
        <v>164</v>
      </c>
      <c r="H808" s="43">
        <f>INVENTARIO[[#This Row],[Precio Final]]</f>
        <v>35</v>
      </c>
      <c r="I808" s="193">
        <f t="shared" ref="I808:I809" si="59">U808</f>
        <v>20.79</v>
      </c>
      <c r="J808" s="120">
        <v>1</v>
      </c>
      <c r="K808" s="112">
        <f>SUMIFS(VENTAS[Cantidad],VENTAS[Código del producto Vendido],INVENTARIO[[#This Row],[Code]])</f>
        <v>0</v>
      </c>
      <c r="L808" s="112">
        <f>INVENTARIO[[#This Row],[Entradas]]-INVENTARIO[[#This Row],[Salidas]]</f>
        <v>1</v>
      </c>
      <c r="M808" s="43">
        <f>INVENTARIO[[#This Row],[Precio Final]]*10%</f>
        <v>3.5</v>
      </c>
      <c r="N808" s="43"/>
      <c r="O808" s="43"/>
      <c r="P808" s="42">
        <v>15.86</v>
      </c>
      <c r="Q808" s="112"/>
      <c r="R808" s="43"/>
      <c r="S808" s="203">
        <v>1.5</v>
      </c>
      <c r="T808" s="191">
        <f>(P808+S808)-INVENTARIO[[#This Row],[Comisión 10%]]</f>
        <v>13.86</v>
      </c>
      <c r="U808" s="42">
        <f>INVENTARIO[[#This Row],[Costo total]]*1.5</f>
        <v>20.79</v>
      </c>
      <c r="V808" s="202">
        <v>35</v>
      </c>
      <c r="W808" s="43">
        <f>INVENTARIO[[#This Row],[Precio Final]]-(INVENTARIO[[#This Row],[Comisión 10%]]+INVENTARIO[[#This Row],[Costo total]])</f>
        <v>17.64</v>
      </c>
      <c r="X808" s="43">
        <f>INVENTARIO[[#This Row],[Ganancia Unitaria]]*INVENTARIO[[#This Row],[Salidas]]</f>
        <v>0</v>
      </c>
      <c r="Y808" s="43"/>
      <c r="Z808" s="43"/>
      <c r="AA808" s="43">
        <f>INVENTARIO[[#This Row],[Costo total]]*INVENTARIO[[#This Row],[Entradas]]</f>
        <v>13.86</v>
      </c>
      <c r="AB808" s="43">
        <f>INVENTARIO[[#This Row],[Stock Actual]]*INVENTARIO[[#This Row],[Costo total]]</f>
        <v>13.86</v>
      </c>
    </row>
    <row r="809" spans="1:28" ht="55" customHeight="1" x14ac:dyDescent="0.15">
      <c r="A809" s="42" t="s">
        <v>2216</v>
      </c>
      <c r="B809" s="173"/>
      <c r="C809" s="174" t="s">
        <v>12</v>
      </c>
      <c r="D809" s="78" t="s">
        <v>3003</v>
      </c>
      <c r="E809" s="78" t="s">
        <v>2551</v>
      </c>
      <c r="F809" s="78" t="s">
        <v>3007</v>
      </c>
      <c r="G809" s="78" t="s">
        <v>164</v>
      </c>
      <c r="H809" s="171">
        <f>INVENTARIO[[#This Row],[Precio Final]]</f>
        <v>35</v>
      </c>
      <c r="I809" s="193">
        <f t="shared" si="59"/>
        <v>26.04</v>
      </c>
      <c r="J809" s="78">
        <v>1</v>
      </c>
      <c r="K809" s="112">
        <f>SUMIFS(VENTAS[Cantidad],VENTAS[Código del producto Vendido],INVENTARIO[[#This Row],[Code]])</f>
        <v>0</v>
      </c>
      <c r="L809" s="120">
        <f>INVENTARIO[[#This Row],[Entradas]]-INVENTARIO[[#This Row],[Salidas]]</f>
        <v>1</v>
      </c>
      <c r="M809" s="171">
        <f>INVENTARIO[[#This Row],[Precio Final]]*10%</f>
        <v>3.5</v>
      </c>
      <c r="N809" s="42"/>
      <c r="O809" s="42"/>
      <c r="P809" s="42">
        <v>15.86</v>
      </c>
      <c r="Q809" s="110"/>
      <c r="R809" s="42"/>
      <c r="S809" s="177">
        <v>1.5</v>
      </c>
      <c r="T809" s="42">
        <f>INVENTARIO[[#This Row],[Costo Unitario (USD)]]+INVENTARIO[[#This Row],[Costo Envío (USD)]]</f>
        <v>17.36</v>
      </c>
      <c r="U809" s="42">
        <f>INVENTARIO[[#This Row],[Costo total]]*1.5</f>
        <v>26.04</v>
      </c>
      <c r="V809" s="42">
        <v>35</v>
      </c>
      <c r="W809" s="42">
        <f>INVENTARIO[[#This Row],[Precio Final]]-INVENTARIO[[#This Row],[Costo total]]</f>
        <v>17.64</v>
      </c>
      <c r="X809" s="175">
        <f>INVENTARIO[[#This Row],[Ganancia Unitaria]]*INVENTARIO[[#This Row],[Salidas]]</f>
        <v>0</v>
      </c>
      <c r="Y809" s="42" t="s">
        <v>2282</v>
      </c>
      <c r="Z809" s="20"/>
      <c r="AA809" s="20">
        <f>INVENTARIO[[#This Row],[Costo total]]*INVENTARIO[[#This Row],[Entradas]]</f>
        <v>17.36</v>
      </c>
      <c r="AB809" s="172">
        <f>INVENTARIO[[#This Row],[Stock Actual]]*INVENTARIO[[#This Row],[Costo total]]</f>
        <v>17.36</v>
      </c>
    </row>
    <row r="810" spans="1:28" ht="55" customHeight="1" x14ac:dyDescent="0.15">
      <c r="A810" s="43" t="s">
        <v>2217</v>
      </c>
      <c r="B810" s="169"/>
      <c r="C810" s="170" t="s">
        <v>12</v>
      </c>
      <c r="D810" s="83" t="s">
        <v>50</v>
      </c>
      <c r="E810" s="83" t="s">
        <v>2552</v>
      </c>
      <c r="F810" s="83" t="s">
        <v>697</v>
      </c>
      <c r="G810" s="83" t="s">
        <v>164</v>
      </c>
      <c r="H810" s="171">
        <f>INVENTARIO[[#This Row],[Precio Final]]</f>
        <v>30</v>
      </c>
      <c r="I810" s="192"/>
      <c r="J810" s="83">
        <v>2</v>
      </c>
      <c r="K810" s="112">
        <f>SUMIFS(VENTAS[Cantidad],VENTAS[Código del producto Vendido],INVENTARIO[[#This Row],[Code]])</f>
        <v>2</v>
      </c>
      <c r="L810" s="121">
        <f>INVENTARIO[[#This Row],[Entradas]]-INVENTARIO[[#This Row],[Salidas]]</f>
        <v>0</v>
      </c>
      <c r="M810" s="171">
        <f>INVENTARIO[[#This Row],[Precio Final]]*10%</f>
        <v>3</v>
      </c>
      <c r="N810" s="43"/>
      <c r="O810" s="43"/>
      <c r="P810" s="43">
        <v>13.34</v>
      </c>
      <c r="Q810" s="112"/>
      <c r="R810" s="43"/>
      <c r="S810" s="176">
        <v>1.5</v>
      </c>
      <c r="T810" s="168">
        <f>INVENTARIO[[#This Row],[Costo Unitario (USD)]]+INVENTARIO[[#This Row],[Costo Envío (USD)]]</f>
        <v>14.84</v>
      </c>
      <c r="U810" s="168">
        <f>INVENTARIO[[#This Row],[Costo total]]*1.5</f>
        <v>22.259999999999998</v>
      </c>
      <c r="V810" s="43">
        <v>30</v>
      </c>
      <c r="W810" s="43">
        <f>INVENTARIO[[#This Row],[Precio Final]]-INVENTARIO[[#This Row],[Costo total]]</f>
        <v>15.16</v>
      </c>
      <c r="X810" s="172">
        <f>INVENTARIO[[#This Row],[Ganancia Unitaria]]*INVENTARIO[[#This Row],[Salidas]]</f>
        <v>30.32</v>
      </c>
      <c r="Y810" s="43" t="s">
        <v>2282</v>
      </c>
      <c r="Z810" s="43"/>
      <c r="AA810" s="43">
        <f>INVENTARIO[[#This Row],[Costo total]]*INVENTARIO[[#This Row],[Entradas]]</f>
        <v>29.68</v>
      </c>
      <c r="AB810" s="172">
        <f>INVENTARIO[[#This Row],[Stock Actual]]*INVENTARIO[[#This Row],[Costo total]]</f>
        <v>0</v>
      </c>
    </row>
    <row r="811" spans="1:28" ht="55" customHeight="1" x14ac:dyDescent="0.15">
      <c r="A811" s="42" t="s">
        <v>2218</v>
      </c>
      <c r="B811" s="173"/>
      <c r="C811" s="174" t="s">
        <v>12</v>
      </c>
      <c r="D811" s="78" t="s">
        <v>50</v>
      </c>
      <c r="E811" s="78" t="s">
        <v>2552</v>
      </c>
      <c r="F811" s="78" t="s">
        <v>695</v>
      </c>
      <c r="G811" s="78" t="s">
        <v>164</v>
      </c>
      <c r="H811" s="171">
        <f>INVENTARIO[[#This Row],[Precio Final]]</f>
        <v>30</v>
      </c>
      <c r="I811" s="193"/>
      <c r="J811" s="78">
        <v>1</v>
      </c>
      <c r="K811" s="112">
        <f>SUMIFS(VENTAS[Cantidad],VENTAS[Código del producto Vendido],INVENTARIO[[#This Row],[Code]])</f>
        <v>1</v>
      </c>
      <c r="L811" s="120">
        <f>INVENTARIO[[#This Row],[Entradas]]-INVENTARIO[[#This Row],[Salidas]]</f>
        <v>0</v>
      </c>
      <c r="M811" s="171">
        <f>INVENTARIO[[#This Row],[Precio Final]]*10%</f>
        <v>3</v>
      </c>
      <c r="N811" s="42"/>
      <c r="O811" s="42"/>
      <c r="P811" s="42">
        <v>13.34</v>
      </c>
      <c r="Q811" s="110"/>
      <c r="R811" s="42"/>
      <c r="S811" s="177">
        <v>1.5</v>
      </c>
      <c r="T811" s="42">
        <f>INVENTARIO[[#This Row],[Costo Unitario (USD)]]+INVENTARIO[[#This Row],[Costo Envío (USD)]]</f>
        <v>14.84</v>
      </c>
      <c r="U811" s="42">
        <f>INVENTARIO[[#This Row],[Costo total]]*1.5</f>
        <v>22.259999999999998</v>
      </c>
      <c r="V811" s="42">
        <v>30</v>
      </c>
      <c r="W811" s="42">
        <f>INVENTARIO[[#This Row],[Precio Final]]-INVENTARIO[[#This Row],[Costo total]]</f>
        <v>15.16</v>
      </c>
      <c r="X811" s="175">
        <f>INVENTARIO[[#This Row],[Ganancia Unitaria]]*INVENTARIO[[#This Row],[Salidas]]</f>
        <v>15.16</v>
      </c>
      <c r="Y811" s="42" t="s">
        <v>2282</v>
      </c>
      <c r="Z811" s="20"/>
      <c r="AA811" s="20">
        <f>INVENTARIO[[#This Row],[Costo total]]*INVENTARIO[[#This Row],[Entradas]]</f>
        <v>14.84</v>
      </c>
      <c r="AB811" s="172">
        <f>INVENTARIO[[#This Row],[Stock Actual]]*INVENTARIO[[#This Row],[Costo total]]</f>
        <v>0</v>
      </c>
    </row>
    <row r="812" spans="1:28" ht="55" customHeight="1" x14ac:dyDescent="0.15">
      <c r="A812" s="43" t="s">
        <v>2219</v>
      </c>
      <c r="B812" s="169"/>
      <c r="C812" s="170" t="s">
        <v>12</v>
      </c>
      <c r="D812" s="83" t="s">
        <v>3004</v>
      </c>
      <c r="E812" s="83" t="s">
        <v>2683</v>
      </c>
      <c r="F812" s="83" t="s">
        <v>693</v>
      </c>
      <c r="G812" s="83" t="s">
        <v>164</v>
      </c>
      <c r="H812" s="171">
        <f>INVENTARIO[[#This Row],[Precio Final]]</f>
        <v>30</v>
      </c>
      <c r="I812" s="192"/>
      <c r="J812" s="83">
        <v>2</v>
      </c>
      <c r="K812" s="112">
        <f>SUMIFS(VENTAS[Cantidad],VENTAS[Código del producto Vendido],INVENTARIO[[#This Row],[Code]])</f>
        <v>1</v>
      </c>
      <c r="L812" s="121">
        <f>INVENTARIO[[#This Row],[Entradas]]-INVENTARIO[[#This Row],[Salidas]]</f>
        <v>1</v>
      </c>
      <c r="M812" s="171">
        <f>INVENTARIO[[#This Row],[Precio Final]]*10%</f>
        <v>3</v>
      </c>
      <c r="N812" s="43"/>
      <c r="O812" s="43"/>
      <c r="P812" s="43">
        <v>13.34</v>
      </c>
      <c r="Q812" s="112"/>
      <c r="R812" s="43"/>
      <c r="S812" s="176">
        <v>1.5</v>
      </c>
      <c r="T812" s="168">
        <f>INVENTARIO[[#This Row],[Costo Unitario (USD)]]+INVENTARIO[[#This Row],[Costo Envío (USD)]]</f>
        <v>14.84</v>
      </c>
      <c r="U812" s="168">
        <f>INVENTARIO[[#This Row],[Costo total]]*1.5</f>
        <v>22.259999999999998</v>
      </c>
      <c r="V812" s="43">
        <v>30</v>
      </c>
      <c r="W812" s="43">
        <f>INVENTARIO[[#This Row],[Precio Final]]-INVENTARIO[[#This Row],[Costo total]]</f>
        <v>15.16</v>
      </c>
      <c r="X812" s="172">
        <f>INVENTARIO[[#This Row],[Ganancia Unitaria]]*INVENTARIO[[#This Row],[Salidas]]</f>
        <v>15.16</v>
      </c>
      <c r="Y812" s="43" t="s">
        <v>2282</v>
      </c>
      <c r="Z812" s="43"/>
      <c r="AA812" s="43">
        <f>INVENTARIO[[#This Row],[Costo total]]*INVENTARIO[[#This Row],[Entradas]]</f>
        <v>29.68</v>
      </c>
      <c r="AB812" s="172">
        <f>INVENTARIO[[#This Row],[Stock Actual]]*INVENTARIO[[#This Row],[Costo total]]</f>
        <v>14.84</v>
      </c>
    </row>
    <row r="813" spans="1:28" ht="55" customHeight="1" x14ac:dyDescent="0.15">
      <c r="A813" s="42" t="s">
        <v>2220</v>
      </c>
      <c r="B813" s="173"/>
      <c r="C813" s="174" t="s">
        <v>12</v>
      </c>
      <c r="D813" s="78" t="s">
        <v>2819</v>
      </c>
      <c r="E813" s="78" t="s">
        <v>2556</v>
      </c>
      <c r="F813" s="78" t="s">
        <v>697</v>
      </c>
      <c r="G813" s="78" t="s">
        <v>164</v>
      </c>
      <c r="H813" s="171">
        <f>INVENTARIO[[#This Row],[Precio Final]]</f>
        <v>22</v>
      </c>
      <c r="I813" s="193"/>
      <c r="J813" s="78">
        <v>3</v>
      </c>
      <c r="K813" s="112">
        <f>SUMIFS(VENTAS[Cantidad],VENTAS[Código del producto Vendido],INVENTARIO[[#This Row],[Code]])</f>
        <v>3</v>
      </c>
      <c r="L813" s="120">
        <v>1</v>
      </c>
      <c r="M813" s="171">
        <f>INVENTARIO[[#This Row],[Precio Final]]*10%</f>
        <v>2.2000000000000002</v>
      </c>
      <c r="N813" s="42"/>
      <c r="O813" s="42"/>
      <c r="P813" s="42">
        <v>8.24</v>
      </c>
      <c r="Q813" s="110"/>
      <c r="R813" s="42"/>
      <c r="S813" s="177">
        <v>1.5</v>
      </c>
      <c r="T813" s="42">
        <f>INVENTARIO[[#This Row],[Costo Unitario (USD)]]+INVENTARIO[[#This Row],[Costo Envío (USD)]]</f>
        <v>9.74</v>
      </c>
      <c r="U813" s="42">
        <f>INVENTARIO[[#This Row],[Costo total]]*1.5</f>
        <v>14.61</v>
      </c>
      <c r="V813" s="42">
        <v>22</v>
      </c>
      <c r="W813" s="42">
        <f>INVENTARIO[[#This Row],[Precio Final]]-INVENTARIO[[#This Row],[Costo total]]</f>
        <v>12.26</v>
      </c>
      <c r="X813" s="175">
        <f>INVENTARIO[[#This Row],[Ganancia Unitaria]]*INVENTARIO[[#This Row],[Salidas]]</f>
        <v>36.78</v>
      </c>
      <c r="Y813" s="42" t="s">
        <v>2282</v>
      </c>
      <c r="Z813" s="20"/>
      <c r="AA813" s="20">
        <f>INVENTARIO[[#This Row],[Costo total]]*INVENTARIO[[#This Row],[Entradas]]</f>
        <v>29.22</v>
      </c>
      <c r="AB813" s="172">
        <f>INVENTARIO[[#This Row],[Stock Actual]]*INVENTARIO[[#This Row],[Costo total]]</f>
        <v>9.74</v>
      </c>
    </row>
    <row r="814" spans="1:28" ht="55" customHeight="1" x14ac:dyDescent="0.15">
      <c r="A814" s="43" t="s">
        <v>2221</v>
      </c>
      <c r="B814" s="169"/>
      <c r="C814" s="170" t="s">
        <v>12</v>
      </c>
      <c r="D814" s="78" t="s">
        <v>2819</v>
      </c>
      <c r="E814" s="83" t="s">
        <v>2556</v>
      </c>
      <c r="F814" s="83" t="s">
        <v>695</v>
      </c>
      <c r="G814" s="83" t="s">
        <v>164</v>
      </c>
      <c r="H814" s="171">
        <f>INVENTARIO[[#This Row],[Precio Final]]</f>
        <v>22</v>
      </c>
      <c r="I814" s="192"/>
      <c r="J814" s="83">
        <v>3</v>
      </c>
      <c r="K814" s="112">
        <f>SUMIFS(VENTAS[Cantidad],VENTAS[Código del producto Vendido],INVENTARIO[[#This Row],[Code]])</f>
        <v>1</v>
      </c>
      <c r="L814" s="121">
        <f>INVENTARIO[[#This Row],[Entradas]]-INVENTARIO[[#This Row],[Salidas]]</f>
        <v>2</v>
      </c>
      <c r="M814" s="171">
        <f>INVENTARIO[[#This Row],[Precio Final]]*10%</f>
        <v>2.2000000000000002</v>
      </c>
      <c r="N814" s="43"/>
      <c r="O814" s="43"/>
      <c r="P814" s="43">
        <v>8.24</v>
      </c>
      <c r="Q814" s="112"/>
      <c r="R814" s="43"/>
      <c r="S814" s="176">
        <v>1.5</v>
      </c>
      <c r="T814" s="168">
        <f>INVENTARIO[[#This Row],[Costo Unitario (USD)]]+INVENTARIO[[#This Row],[Costo Envío (USD)]]</f>
        <v>9.74</v>
      </c>
      <c r="U814" s="168">
        <f>INVENTARIO[[#This Row],[Costo total]]*1.5</f>
        <v>14.61</v>
      </c>
      <c r="V814" s="43">
        <v>22</v>
      </c>
      <c r="W814" s="43">
        <f>INVENTARIO[[#This Row],[Precio Final]]-INVENTARIO[[#This Row],[Costo total]]</f>
        <v>12.26</v>
      </c>
      <c r="X814" s="172">
        <f>INVENTARIO[[#This Row],[Ganancia Unitaria]]*INVENTARIO[[#This Row],[Salidas]]</f>
        <v>12.26</v>
      </c>
      <c r="Y814" s="43" t="s">
        <v>2282</v>
      </c>
      <c r="Z814" s="43"/>
      <c r="AA814" s="43">
        <f>INVENTARIO[[#This Row],[Costo total]]*INVENTARIO[[#This Row],[Entradas]]</f>
        <v>29.22</v>
      </c>
      <c r="AB814" s="172">
        <f>INVENTARIO[[#This Row],[Stock Actual]]*INVENTARIO[[#This Row],[Costo total]]</f>
        <v>19.48</v>
      </c>
    </row>
    <row r="815" spans="1:28" ht="55" customHeight="1" x14ac:dyDescent="0.15">
      <c r="A815" s="42" t="s">
        <v>2222</v>
      </c>
      <c r="B815" s="173"/>
      <c r="C815" s="174" t="s">
        <v>12</v>
      </c>
      <c r="D815" s="78" t="s">
        <v>2820</v>
      </c>
      <c r="E815" s="78" t="s">
        <v>2556</v>
      </c>
      <c r="F815" s="78" t="s">
        <v>698</v>
      </c>
      <c r="G815" s="78" t="s">
        <v>164</v>
      </c>
      <c r="H815" s="171">
        <f>INVENTARIO[[#This Row],[Precio Final]]</f>
        <v>22</v>
      </c>
      <c r="I815" s="193"/>
      <c r="J815" s="78">
        <v>2</v>
      </c>
      <c r="K815" s="112">
        <f>SUMIFS(VENTAS[Cantidad],VENTAS[Código del producto Vendido],INVENTARIO[[#This Row],[Code]])</f>
        <v>2</v>
      </c>
      <c r="L815" s="120">
        <f>INVENTARIO[[#This Row],[Entradas]]-INVENTARIO[[#This Row],[Salidas]]</f>
        <v>0</v>
      </c>
      <c r="M815" s="171">
        <f>INVENTARIO[[#This Row],[Precio Final]]*10%</f>
        <v>2.2000000000000002</v>
      </c>
      <c r="N815" s="42"/>
      <c r="O815" s="42"/>
      <c r="P815" s="42">
        <v>8.24</v>
      </c>
      <c r="Q815" s="110"/>
      <c r="R815" s="42"/>
      <c r="S815" s="177">
        <v>1.5</v>
      </c>
      <c r="T815" s="42">
        <f>INVENTARIO[[#This Row],[Costo Unitario (USD)]]+INVENTARIO[[#This Row],[Costo Envío (USD)]]</f>
        <v>9.74</v>
      </c>
      <c r="U815" s="42">
        <f>INVENTARIO[[#This Row],[Costo total]]*1.5</f>
        <v>14.61</v>
      </c>
      <c r="V815" s="42">
        <v>22</v>
      </c>
      <c r="W815" s="42">
        <f>INVENTARIO[[#This Row],[Precio Final]]-INVENTARIO[[#This Row],[Costo total]]</f>
        <v>12.26</v>
      </c>
      <c r="X815" s="175">
        <f>INVENTARIO[[#This Row],[Ganancia Unitaria]]*INVENTARIO[[#This Row],[Salidas]]</f>
        <v>24.52</v>
      </c>
      <c r="Y815" s="42" t="s">
        <v>2282</v>
      </c>
      <c r="Z815" s="20"/>
      <c r="AA815" s="20">
        <f>INVENTARIO[[#This Row],[Costo total]]*INVENTARIO[[#This Row],[Entradas]]</f>
        <v>19.48</v>
      </c>
      <c r="AB815" s="172">
        <f>INVENTARIO[[#This Row],[Stock Actual]]*INVENTARIO[[#This Row],[Costo total]]</f>
        <v>0</v>
      </c>
    </row>
    <row r="816" spans="1:28" ht="55" customHeight="1" x14ac:dyDescent="0.15">
      <c r="A816" s="43" t="s">
        <v>2223</v>
      </c>
      <c r="B816" s="169"/>
      <c r="C816" s="170" t="s">
        <v>12</v>
      </c>
      <c r="D816" s="83" t="s">
        <v>50</v>
      </c>
      <c r="E816" s="83" t="s">
        <v>2553</v>
      </c>
      <c r="F816" s="83" t="s">
        <v>697</v>
      </c>
      <c r="G816" s="83" t="s">
        <v>164</v>
      </c>
      <c r="H816" s="171">
        <f>INVENTARIO[[#This Row],[Precio Final]]</f>
        <v>30</v>
      </c>
      <c r="I816" s="192"/>
      <c r="J816" s="83">
        <v>1</v>
      </c>
      <c r="K816" s="112">
        <f>SUMIFS(VENTAS[Cantidad],VENTAS[Código del producto Vendido],INVENTARIO[[#This Row],[Code]])</f>
        <v>1</v>
      </c>
      <c r="L816" s="121">
        <f>INVENTARIO[[#This Row],[Entradas]]-INVENTARIO[[#This Row],[Salidas]]</f>
        <v>0</v>
      </c>
      <c r="M816" s="171">
        <f>INVENTARIO[[#This Row],[Precio Final]]*10%</f>
        <v>3</v>
      </c>
      <c r="N816" s="43"/>
      <c r="O816" s="43"/>
      <c r="P816" s="43">
        <v>13.59</v>
      </c>
      <c r="Q816" s="112"/>
      <c r="R816" s="43"/>
      <c r="S816" s="176">
        <v>1.5</v>
      </c>
      <c r="T816" s="168">
        <f>INVENTARIO[[#This Row],[Costo Unitario (USD)]]+INVENTARIO[[#This Row],[Costo Envío (USD)]]</f>
        <v>15.09</v>
      </c>
      <c r="U816" s="168">
        <f>INVENTARIO[[#This Row],[Costo total]]*1.5</f>
        <v>22.634999999999998</v>
      </c>
      <c r="V816" s="43">
        <v>30</v>
      </c>
      <c r="W816" s="43">
        <f>INVENTARIO[[#This Row],[Precio Final]]-INVENTARIO[[#This Row],[Costo total]]</f>
        <v>14.91</v>
      </c>
      <c r="X816" s="172">
        <f>INVENTARIO[[#This Row],[Ganancia Unitaria]]*INVENTARIO[[#This Row],[Salidas]]</f>
        <v>14.91</v>
      </c>
      <c r="Y816" s="43" t="s">
        <v>2282</v>
      </c>
      <c r="Z816" s="43"/>
      <c r="AA816" s="43">
        <f>INVENTARIO[[#This Row],[Costo total]]*INVENTARIO[[#This Row],[Entradas]]</f>
        <v>15.09</v>
      </c>
      <c r="AB816" s="172">
        <f>INVENTARIO[[#This Row],[Stock Actual]]*INVENTARIO[[#This Row],[Costo total]]</f>
        <v>0</v>
      </c>
    </row>
    <row r="817" spans="1:28" ht="55" customHeight="1" x14ac:dyDescent="0.15">
      <c r="A817" s="42" t="s">
        <v>2224</v>
      </c>
      <c r="B817" s="173"/>
      <c r="C817" s="174" t="s">
        <v>12</v>
      </c>
      <c r="D817" s="78" t="s">
        <v>50</v>
      </c>
      <c r="E817" s="78" t="s">
        <v>2553</v>
      </c>
      <c r="F817" s="78" t="s">
        <v>695</v>
      </c>
      <c r="G817" s="78" t="s">
        <v>164</v>
      </c>
      <c r="H817" s="171">
        <f>INVENTARIO[[#This Row],[Precio Final]]</f>
        <v>30</v>
      </c>
      <c r="I817" s="193"/>
      <c r="J817" s="78">
        <v>1</v>
      </c>
      <c r="K817" s="112">
        <f>SUMIFS(VENTAS[Cantidad],VENTAS[Código del producto Vendido],INVENTARIO[[#This Row],[Code]])</f>
        <v>0</v>
      </c>
      <c r="L817" s="120">
        <f>INVENTARIO[[#This Row],[Entradas]]-INVENTARIO[[#This Row],[Salidas]]</f>
        <v>1</v>
      </c>
      <c r="M817" s="171">
        <f>INVENTARIO[[#This Row],[Precio Final]]*10%</f>
        <v>3</v>
      </c>
      <c r="N817" s="42"/>
      <c r="O817" s="42"/>
      <c r="P817" s="42">
        <v>13.59</v>
      </c>
      <c r="Q817" s="110"/>
      <c r="R817" s="42"/>
      <c r="S817" s="177">
        <v>1.5</v>
      </c>
      <c r="T817" s="42">
        <f>INVENTARIO[[#This Row],[Costo Unitario (USD)]]+INVENTARIO[[#This Row],[Costo Envío (USD)]]</f>
        <v>15.09</v>
      </c>
      <c r="U817" s="42">
        <f>INVENTARIO[[#This Row],[Costo total]]*1.5</f>
        <v>22.634999999999998</v>
      </c>
      <c r="V817" s="42">
        <v>30</v>
      </c>
      <c r="W817" s="42">
        <f>INVENTARIO[[#This Row],[Precio Final]]-INVENTARIO[[#This Row],[Costo total]]</f>
        <v>14.91</v>
      </c>
      <c r="X817" s="175">
        <f>INVENTARIO[[#This Row],[Ganancia Unitaria]]*INVENTARIO[[#This Row],[Salidas]]</f>
        <v>0</v>
      </c>
      <c r="Y817" s="42" t="s">
        <v>2282</v>
      </c>
      <c r="Z817" s="20"/>
      <c r="AA817" s="20">
        <f>INVENTARIO[[#This Row],[Costo total]]*INVENTARIO[[#This Row],[Entradas]]</f>
        <v>15.09</v>
      </c>
      <c r="AB817" s="172">
        <f>INVENTARIO[[#This Row],[Stock Actual]]*INVENTARIO[[#This Row],[Costo total]]</f>
        <v>15.09</v>
      </c>
    </row>
    <row r="818" spans="1:28" ht="55" customHeight="1" x14ac:dyDescent="0.15">
      <c r="A818" s="43" t="s">
        <v>2225</v>
      </c>
      <c r="B818" s="169"/>
      <c r="C818" s="170" t="s">
        <v>12</v>
      </c>
      <c r="D818" s="83" t="s">
        <v>50</v>
      </c>
      <c r="E818" s="83" t="s">
        <v>2342</v>
      </c>
      <c r="F818" s="83" t="s">
        <v>697</v>
      </c>
      <c r="G818" s="83" t="s">
        <v>164</v>
      </c>
      <c r="H818" s="171">
        <f>INVENTARIO[[#This Row],[Precio Final]]</f>
        <v>25</v>
      </c>
      <c r="I818" s="192"/>
      <c r="J818" s="83">
        <v>1</v>
      </c>
      <c r="K818" s="112">
        <f>SUMIFS(VENTAS[Cantidad],VENTAS[Código del producto Vendido],INVENTARIO[[#This Row],[Code]])</f>
        <v>0</v>
      </c>
      <c r="L818" s="121">
        <f>INVENTARIO[[#This Row],[Entradas]]-INVENTARIO[[#This Row],[Salidas]]</f>
        <v>1</v>
      </c>
      <c r="M818" s="171">
        <f>INVENTARIO[[#This Row],[Precio Final]]*10%</f>
        <v>2.5</v>
      </c>
      <c r="N818" s="43"/>
      <c r="O818" s="43"/>
      <c r="P818" s="43">
        <v>10.9</v>
      </c>
      <c r="Q818" s="112"/>
      <c r="R818" s="43"/>
      <c r="S818" s="176">
        <v>1.5</v>
      </c>
      <c r="T818" s="168">
        <f>INVENTARIO[[#This Row],[Costo Unitario (USD)]]+INVENTARIO[[#This Row],[Costo Envío (USD)]]</f>
        <v>12.4</v>
      </c>
      <c r="U818" s="168">
        <f>INVENTARIO[[#This Row],[Costo total]]*1.5</f>
        <v>18.600000000000001</v>
      </c>
      <c r="V818" s="43">
        <v>25</v>
      </c>
      <c r="W818" s="43">
        <f>INVENTARIO[[#This Row],[Precio Final]]-INVENTARIO[[#This Row],[Costo total]]</f>
        <v>12.6</v>
      </c>
      <c r="X818" s="172">
        <f>INVENTARIO[[#This Row],[Ganancia Unitaria]]*INVENTARIO[[#This Row],[Salidas]]</f>
        <v>0</v>
      </c>
      <c r="Y818" s="43" t="s">
        <v>2282</v>
      </c>
      <c r="Z818" s="43"/>
      <c r="AA818" s="43">
        <f>INVENTARIO[[#This Row],[Costo total]]*INVENTARIO[[#This Row],[Entradas]]</f>
        <v>12.4</v>
      </c>
      <c r="AB818" s="172">
        <f>INVENTARIO[[#This Row],[Stock Actual]]*INVENTARIO[[#This Row],[Costo total]]</f>
        <v>12.4</v>
      </c>
    </row>
    <row r="819" spans="1:28" ht="55" customHeight="1" x14ac:dyDescent="0.15">
      <c r="A819" s="42" t="s">
        <v>2226</v>
      </c>
      <c r="B819" s="173"/>
      <c r="C819" s="174" t="s">
        <v>12</v>
      </c>
      <c r="D819" s="78" t="s">
        <v>50</v>
      </c>
      <c r="E819" s="78" t="s">
        <v>2342</v>
      </c>
      <c r="F819" s="78" t="s">
        <v>695</v>
      </c>
      <c r="G819" s="78" t="s">
        <v>164</v>
      </c>
      <c r="H819" s="171">
        <f>INVENTARIO[[#This Row],[Precio Final]]</f>
        <v>25</v>
      </c>
      <c r="I819" s="193"/>
      <c r="J819" s="78">
        <v>2</v>
      </c>
      <c r="K819" s="112">
        <f>SUMIFS(VENTAS[Cantidad],VENTAS[Código del producto Vendido],INVENTARIO[[#This Row],[Code]])</f>
        <v>0</v>
      </c>
      <c r="L819" s="120">
        <f>INVENTARIO[[#This Row],[Entradas]]-INVENTARIO[[#This Row],[Salidas]]</f>
        <v>2</v>
      </c>
      <c r="M819" s="171">
        <f>INVENTARIO[[#This Row],[Precio Final]]*10%</f>
        <v>2.5</v>
      </c>
      <c r="N819" s="42"/>
      <c r="O819" s="42"/>
      <c r="P819" s="42">
        <v>10.9</v>
      </c>
      <c r="Q819" s="110"/>
      <c r="R819" s="42"/>
      <c r="S819" s="177">
        <v>1.5</v>
      </c>
      <c r="T819" s="42">
        <f>INVENTARIO[[#This Row],[Costo Unitario (USD)]]+INVENTARIO[[#This Row],[Costo Envío (USD)]]</f>
        <v>12.4</v>
      </c>
      <c r="U819" s="42">
        <f>INVENTARIO[[#This Row],[Costo total]]*1.5</f>
        <v>18.600000000000001</v>
      </c>
      <c r="V819" s="42">
        <v>25</v>
      </c>
      <c r="W819" s="42">
        <f>INVENTARIO[[#This Row],[Precio Final]]-INVENTARIO[[#This Row],[Costo total]]</f>
        <v>12.6</v>
      </c>
      <c r="X819" s="175">
        <f>INVENTARIO[[#This Row],[Ganancia Unitaria]]*INVENTARIO[[#This Row],[Salidas]]</f>
        <v>0</v>
      </c>
      <c r="Y819" s="42" t="s">
        <v>2282</v>
      </c>
      <c r="Z819" s="20"/>
      <c r="AA819" s="20">
        <f>INVENTARIO[[#This Row],[Costo total]]*INVENTARIO[[#This Row],[Entradas]]</f>
        <v>24.8</v>
      </c>
      <c r="AB819" s="172">
        <f>INVENTARIO[[#This Row],[Stock Actual]]*INVENTARIO[[#This Row],[Costo total]]</f>
        <v>24.8</v>
      </c>
    </row>
    <row r="820" spans="1:28" ht="55" customHeight="1" x14ac:dyDescent="0.15">
      <c r="A820" s="43" t="s">
        <v>2227</v>
      </c>
      <c r="B820" s="169"/>
      <c r="C820" s="170" t="s">
        <v>12</v>
      </c>
      <c r="D820" s="83" t="s">
        <v>50</v>
      </c>
      <c r="E820" s="83" t="s">
        <v>2342</v>
      </c>
      <c r="F820" s="83" t="s">
        <v>698</v>
      </c>
      <c r="G820" s="83" t="s">
        <v>164</v>
      </c>
      <c r="H820" s="171">
        <f>INVENTARIO[[#This Row],[Precio Final]]</f>
        <v>25</v>
      </c>
      <c r="I820" s="192"/>
      <c r="J820" s="83">
        <v>1</v>
      </c>
      <c r="K820" s="112">
        <f>SUMIFS(VENTAS[Cantidad],VENTAS[Código del producto Vendido],INVENTARIO[[#This Row],[Code]])</f>
        <v>1</v>
      </c>
      <c r="L820" s="121">
        <f>INVENTARIO[[#This Row],[Entradas]]-INVENTARIO[[#This Row],[Salidas]]</f>
        <v>0</v>
      </c>
      <c r="M820" s="171">
        <f>INVENTARIO[[#This Row],[Precio Final]]*10%</f>
        <v>2.5</v>
      </c>
      <c r="N820" s="43"/>
      <c r="O820" s="43"/>
      <c r="P820" s="43">
        <v>10.9</v>
      </c>
      <c r="Q820" s="112"/>
      <c r="R820" s="43"/>
      <c r="S820" s="176">
        <v>1.5</v>
      </c>
      <c r="T820" s="168">
        <f>INVENTARIO[[#This Row],[Costo Unitario (USD)]]+INVENTARIO[[#This Row],[Costo Envío (USD)]]</f>
        <v>12.4</v>
      </c>
      <c r="U820" s="168">
        <f>INVENTARIO[[#This Row],[Costo total]]*1.5</f>
        <v>18.600000000000001</v>
      </c>
      <c r="V820" s="43">
        <v>25</v>
      </c>
      <c r="W820" s="43">
        <f>INVENTARIO[[#This Row],[Precio Final]]-INVENTARIO[[#This Row],[Costo total]]</f>
        <v>12.6</v>
      </c>
      <c r="X820" s="172">
        <f>INVENTARIO[[#This Row],[Ganancia Unitaria]]*INVENTARIO[[#This Row],[Salidas]]</f>
        <v>12.6</v>
      </c>
      <c r="Y820" s="43" t="s">
        <v>2282</v>
      </c>
      <c r="Z820" s="43"/>
      <c r="AA820" s="43">
        <f>INVENTARIO[[#This Row],[Costo total]]*INVENTARIO[[#This Row],[Entradas]]</f>
        <v>12.4</v>
      </c>
      <c r="AB820" s="172">
        <f>INVENTARIO[[#This Row],[Stock Actual]]*INVENTARIO[[#This Row],[Costo total]]</f>
        <v>0</v>
      </c>
    </row>
    <row r="821" spans="1:28" ht="55" customHeight="1" x14ac:dyDescent="0.15">
      <c r="A821" s="42" t="s">
        <v>2228</v>
      </c>
      <c r="B821" s="173"/>
      <c r="C821" s="174" t="s">
        <v>12</v>
      </c>
      <c r="D821" s="78" t="s">
        <v>2812</v>
      </c>
      <c r="E821" s="78" t="s">
        <v>2551</v>
      </c>
      <c r="F821" s="78" t="s">
        <v>714</v>
      </c>
      <c r="G821" s="78" t="s">
        <v>164</v>
      </c>
      <c r="H821" s="171">
        <f>INVENTARIO[[#This Row],[Precio Final]]</f>
        <v>40</v>
      </c>
      <c r="I821" s="193">
        <f t="shared" ref="I821:I876" si="60">U821</f>
        <v>31.29</v>
      </c>
      <c r="J821" s="78">
        <v>1</v>
      </c>
      <c r="K821" s="112">
        <f>SUMIFS(VENTAS[Cantidad],VENTAS[Código del producto Vendido],INVENTARIO[[#This Row],[Code]])</f>
        <v>1</v>
      </c>
      <c r="L821" s="120">
        <f>INVENTARIO[[#This Row],[Entradas]]-INVENTARIO[[#This Row],[Salidas]]</f>
        <v>0</v>
      </c>
      <c r="M821" s="171">
        <f>INVENTARIO[[#This Row],[Precio Final]]*10%</f>
        <v>4</v>
      </c>
      <c r="N821" s="42"/>
      <c r="O821" s="42"/>
      <c r="P821" s="42">
        <v>15.86</v>
      </c>
      <c r="Q821" s="110"/>
      <c r="R821" s="42"/>
      <c r="S821" s="177">
        <v>5</v>
      </c>
      <c r="T821" s="42">
        <f>INVENTARIO[[#This Row],[Costo Unitario (USD)]]+INVENTARIO[[#This Row],[Costo Envío (USD)]]</f>
        <v>20.86</v>
      </c>
      <c r="U821" s="42">
        <f>INVENTARIO[[#This Row],[Costo total]]*1.5</f>
        <v>31.29</v>
      </c>
      <c r="V821" s="42">
        <v>40</v>
      </c>
      <c r="W821" s="42">
        <f>INVENTARIO[[#This Row],[Precio Final]]-INVENTARIO[[#This Row],[Costo total]]</f>
        <v>19.14</v>
      </c>
      <c r="X821" s="175">
        <f>INVENTARIO[[#This Row],[Ganancia Unitaria]]*INVENTARIO[[#This Row],[Salidas]]</f>
        <v>19.14</v>
      </c>
      <c r="Y821" s="42" t="s">
        <v>2282</v>
      </c>
      <c r="Z821" s="20"/>
      <c r="AA821" s="20">
        <f>INVENTARIO[[#This Row],[Costo total]]*INVENTARIO[[#This Row],[Entradas]]</f>
        <v>20.86</v>
      </c>
      <c r="AB821" s="172">
        <f>INVENTARIO[[#This Row],[Stock Actual]]*INVENTARIO[[#This Row],[Costo total]]</f>
        <v>0</v>
      </c>
    </row>
    <row r="822" spans="1:28" ht="55" customHeight="1" x14ac:dyDescent="0.15">
      <c r="A822" s="43" t="s">
        <v>2229</v>
      </c>
      <c r="B822" s="169"/>
      <c r="C822" s="170" t="s">
        <v>12</v>
      </c>
      <c r="D822" s="83" t="s">
        <v>50</v>
      </c>
      <c r="E822" s="83" t="s">
        <v>2284</v>
      </c>
      <c r="F822" s="83" t="s">
        <v>695</v>
      </c>
      <c r="G822" s="83" t="s">
        <v>164</v>
      </c>
      <c r="H822" s="171">
        <f>INVENTARIO[[#This Row],[Precio Final]]</f>
        <v>27</v>
      </c>
      <c r="I822" s="192">
        <f t="shared" si="60"/>
        <v>20.955000000000002</v>
      </c>
      <c r="J822" s="83">
        <v>2</v>
      </c>
      <c r="K822" s="112">
        <f>SUMIFS(VENTAS[Cantidad],VENTAS[Código del producto Vendido],INVENTARIO[[#This Row],[Code]])</f>
        <v>2</v>
      </c>
      <c r="L822" s="121">
        <f>INVENTARIO[[#This Row],[Entradas]]-INVENTARIO[[#This Row],[Salidas]]</f>
        <v>0</v>
      </c>
      <c r="M822" s="171">
        <f>INVENTARIO[[#This Row],[Precio Final]]*10%</f>
        <v>2.7</v>
      </c>
      <c r="N822" s="43"/>
      <c r="O822" s="43"/>
      <c r="P822" s="43">
        <v>12.47</v>
      </c>
      <c r="Q822" s="112"/>
      <c r="R822" s="43"/>
      <c r="S822" s="176">
        <v>1.5</v>
      </c>
      <c r="T822" s="168">
        <f>INVENTARIO[[#This Row],[Costo Unitario (USD)]]+INVENTARIO[[#This Row],[Costo Envío (USD)]]</f>
        <v>13.97</v>
      </c>
      <c r="U822" s="168">
        <f>INVENTARIO[[#This Row],[Costo total]]*1.5</f>
        <v>20.955000000000002</v>
      </c>
      <c r="V822" s="43">
        <v>27</v>
      </c>
      <c r="W822" s="43">
        <f>INVENTARIO[[#This Row],[Precio Final]]-INVENTARIO[[#This Row],[Costo total]]</f>
        <v>13.03</v>
      </c>
      <c r="X822" s="172">
        <f>INVENTARIO[[#This Row],[Ganancia Unitaria]]*INVENTARIO[[#This Row],[Salidas]]</f>
        <v>26.06</v>
      </c>
      <c r="Y822" s="43" t="s">
        <v>2282</v>
      </c>
      <c r="Z822" s="43"/>
      <c r="AA822" s="43">
        <f>INVENTARIO[[#This Row],[Costo total]]*INVENTARIO[[#This Row],[Entradas]]</f>
        <v>27.94</v>
      </c>
      <c r="AB822" s="172">
        <f>INVENTARIO[[#This Row],[Stock Actual]]*INVENTARIO[[#This Row],[Costo total]]</f>
        <v>0</v>
      </c>
    </row>
    <row r="823" spans="1:28" ht="55" customHeight="1" x14ac:dyDescent="0.15">
      <c r="A823" s="42" t="s">
        <v>2230</v>
      </c>
      <c r="B823" s="173"/>
      <c r="C823" s="174" t="s">
        <v>12</v>
      </c>
      <c r="D823" s="78" t="s">
        <v>50</v>
      </c>
      <c r="E823" s="78" t="s">
        <v>2284</v>
      </c>
      <c r="F823" s="78" t="s">
        <v>697</v>
      </c>
      <c r="G823" s="78" t="s">
        <v>164</v>
      </c>
      <c r="H823" s="171">
        <f>INVENTARIO[[#This Row],[Precio Final]]</f>
        <v>27</v>
      </c>
      <c r="I823" s="193">
        <f t="shared" si="60"/>
        <v>20.955000000000002</v>
      </c>
      <c r="J823" s="78">
        <v>2</v>
      </c>
      <c r="K823" s="112">
        <f>SUMIFS(VENTAS[Cantidad],VENTAS[Código del producto Vendido],INVENTARIO[[#This Row],[Code]])</f>
        <v>1</v>
      </c>
      <c r="L823" s="120">
        <f>INVENTARIO[[#This Row],[Entradas]]-INVENTARIO[[#This Row],[Salidas]]</f>
        <v>1</v>
      </c>
      <c r="M823" s="171">
        <f>INVENTARIO[[#This Row],[Precio Final]]*10%</f>
        <v>2.7</v>
      </c>
      <c r="N823" s="42"/>
      <c r="O823" s="42"/>
      <c r="P823" s="42">
        <v>12.47</v>
      </c>
      <c r="Q823" s="110"/>
      <c r="R823" s="42"/>
      <c r="S823" s="177">
        <v>1.5</v>
      </c>
      <c r="T823" s="42">
        <f>INVENTARIO[[#This Row],[Costo Unitario (USD)]]+INVENTARIO[[#This Row],[Costo Envío (USD)]]</f>
        <v>13.97</v>
      </c>
      <c r="U823" s="42">
        <f>INVENTARIO[[#This Row],[Costo total]]*1.5</f>
        <v>20.955000000000002</v>
      </c>
      <c r="V823" s="42">
        <v>27</v>
      </c>
      <c r="W823" s="42">
        <f>INVENTARIO[[#This Row],[Precio Final]]-INVENTARIO[[#This Row],[Costo total]]</f>
        <v>13.03</v>
      </c>
      <c r="X823" s="175">
        <f>INVENTARIO[[#This Row],[Ganancia Unitaria]]*INVENTARIO[[#This Row],[Salidas]]</f>
        <v>13.03</v>
      </c>
      <c r="Y823" s="42" t="s">
        <v>2282</v>
      </c>
      <c r="Z823" s="20"/>
      <c r="AA823" s="20">
        <f>INVENTARIO[[#This Row],[Costo total]]*INVENTARIO[[#This Row],[Entradas]]</f>
        <v>27.94</v>
      </c>
      <c r="AB823" s="172">
        <f>INVENTARIO[[#This Row],[Stock Actual]]*INVENTARIO[[#This Row],[Costo total]]</f>
        <v>13.97</v>
      </c>
    </row>
    <row r="824" spans="1:28" ht="55" customHeight="1" x14ac:dyDescent="0.15">
      <c r="A824" s="43" t="s">
        <v>2231</v>
      </c>
      <c r="B824" s="169"/>
      <c r="C824" s="170" t="s">
        <v>12</v>
      </c>
      <c r="D824" s="83" t="s">
        <v>50</v>
      </c>
      <c r="E824" s="83" t="s">
        <v>2284</v>
      </c>
      <c r="F824" s="83" t="s">
        <v>698</v>
      </c>
      <c r="G824" s="83" t="s">
        <v>164</v>
      </c>
      <c r="H824" s="171">
        <f>INVENTARIO[[#This Row],[Precio Final]]</f>
        <v>27</v>
      </c>
      <c r="I824" s="192">
        <f t="shared" si="60"/>
        <v>20.955000000000002</v>
      </c>
      <c r="J824" s="83">
        <v>1</v>
      </c>
      <c r="K824" s="112">
        <f>SUMIFS(VENTAS[Cantidad],VENTAS[Código del producto Vendido],INVENTARIO[[#This Row],[Code]])</f>
        <v>1</v>
      </c>
      <c r="L824" s="121">
        <f>INVENTARIO[[#This Row],[Entradas]]-INVENTARIO[[#This Row],[Salidas]]</f>
        <v>0</v>
      </c>
      <c r="M824" s="171">
        <f>INVENTARIO[[#This Row],[Precio Final]]*10%</f>
        <v>2.7</v>
      </c>
      <c r="N824" s="43"/>
      <c r="O824" s="43"/>
      <c r="P824" s="43">
        <v>12.47</v>
      </c>
      <c r="Q824" s="112"/>
      <c r="R824" s="43"/>
      <c r="S824" s="176">
        <v>1.5</v>
      </c>
      <c r="T824" s="168">
        <f>INVENTARIO[[#This Row],[Costo Unitario (USD)]]+INVENTARIO[[#This Row],[Costo Envío (USD)]]</f>
        <v>13.97</v>
      </c>
      <c r="U824" s="168">
        <f>INVENTARIO[[#This Row],[Costo total]]*1.5</f>
        <v>20.955000000000002</v>
      </c>
      <c r="V824" s="43">
        <v>27</v>
      </c>
      <c r="W824" s="43">
        <f>INVENTARIO[[#This Row],[Precio Final]]-INVENTARIO[[#This Row],[Costo total]]</f>
        <v>13.03</v>
      </c>
      <c r="X824" s="172">
        <f>INVENTARIO[[#This Row],[Ganancia Unitaria]]*INVENTARIO[[#This Row],[Salidas]]</f>
        <v>13.03</v>
      </c>
      <c r="Y824" s="43" t="s">
        <v>2282</v>
      </c>
      <c r="Z824" s="43"/>
      <c r="AA824" s="43">
        <f>INVENTARIO[[#This Row],[Costo total]]*INVENTARIO[[#This Row],[Entradas]]</f>
        <v>13.97</v>
      </c>
      <c r="AB824" s="172">
        <f>INVENTARIO[[#This Row],[Stock Actual]]*INVENTARIO[[#This Row],[Costo total]]</f>
        <v>0</v>
      </c>
    </row>
    <row r="825" spans="1:28" ht="55" customHeight="1" x14ac:dyDescent="0.15">
      <c r="A825" s="42" t="s">
        <v>2232</v>
      </c>
      <c r="B825" s="173"/>
      <c r="C825" s="174" t="s">
        <v>12</v>
      </c>
      <c r="D825" s="78" t="s">
        <v>50</v>
      </c>
      <c r="E825" s="78" t="s">
        <v>2330</v>
      </c>
      <c r="F825" s="78" t="s">
        <v>692</v>
      </c>
      <c r="G825" s="78" t="s">
        <v>164</v>
      </c>
      <c r="H825" s="171">
        <f>INVENTARIO[[#This Row],[Precio Final]]</f>
        <v>30</v>
      </c>
      <c r="I825" s="193">
        <f t="shared" si="60"/>
        <v>21.495000000000001</v>
      </c>
      <c r="J825" s="78">
        <v>1</v>
      </c>
      <c r="K825" s="112">
        <f>SUMIFS(VENTAS[Cantidad],VENTAS[Código del producto Vendido],INVENTARIO[[#This Row],[Code]])</f>
        <v>0</v>
      </c>
      <c r="L825" s="120">
        <f>INVENTARIO[[#This Row],[Entradas]]-INVENTARIO[[#This Row],[Salidas]]</f>
        <v>1</v>
      </c>
      <c r="M825" s="171">
        <f>INVENTARIO[[#This Row],[Precio Final]]*10%</f>
        <v>3</v>
      </c>
      <c r="N825" s="42"/>
      <c r="O825" s="42"/>
      <c r="P825" s="42">
        <v>12.83</v>
      </c>
      <c r="Q825" s="110"/>
      <c r="R825" s="42"/>
      <c r="S825" s="177">
        <v>1.5</v>
      </c>
      <c r="T825" s="42">
        <f>INVENTARIO[[#This Row],[Costo Unitario (USD)]]+INVENTARIO[[#This Row],[Costo Envío (USD)]]</f>
        <v>14.33</v>
      </c>
      <c r="U825" s="42">
        <f>INVENTARIO[[#This Row],[Costo total]]*1.5</f>
        <v>21.495000000000001</v>
      </c>
      <c r="V825" s="42">
        <v>30</v>
      </c>
      <c r="W825" s="42">
        <f>INVENTARIO[[#This Row],[Precio Final]]-INVENTARIO[[#This Row],[Costo total]]</f>
        <v>15.67</v>
      </c>
      <c r="X825" s="175">
        <f>INVENTARIO[[#This Row],[Ganancia Unitaria]]*INVENTARIO[[#This Row],[Salidas]]</f>
        <v>0</v>
      </c>
      <c r="Y825" s="42" t="s">
        <v>2282</v>
      </c>
      <c r="Z825" s="20"/>
      <c r="AA825" s="20">
        <f>INVENTARIO[[#This Row],[Costo total]]*INVENTARIO[[#This Row],[Entradas]]</f>
        <v>14.33</v>
      </c>
      <c r="AB825" s="172">
        <f>INVENTARIO[[#This Row],[Stock Actual]]*INVENTARIO[[#This Row],[Costo total]]</f>
        <v>14.33</v>
      </c>
    </row>
    <row r="826" spans="1:28" ht="55" customHeight="1" x14ac:dyDescent="0.15">
      <c r="A826" s="43" t="s">
        <v>2233</v>
      </c>
      <c r="B826" s="169"/>
      <c r="C826" s="170" t="s">
        <v>12</v>
      </c>
      <c r="D826" s="83" t="s">
        <v>50</v>
      </c>
      <c r="E826" s="83" t="s">
        <v>2331</v>
      </c>
      <c r="F826" s="83" t="s">
        <v>695</v>
      </c>
      <c r="G826" s="83" t="s">
        <v>164</v>
      </c>
      <c r="H826" s="171">
        <f>INVENTARIO[[#This Row],[Precio Final]]</f>
        <v>30</v>
      </c>
      <c r="I826" s="192">
        <f t="shared" si="60"/>
        <v>21.495000000000001</v>
      </c>
      <c r="J826" s="83">
        <v>1</v>
      </c>
      <c r="K826" s="112">
        <f>SUMIFS(VENTAS[Cantidad],VENTAS[Código del producto Vendido],INVENTARIO[[#This Row],[Code]])</f>
        <v>1</v>
      </c>
      <c r="L826" s="121">
        <f>INVENTARIO[[#This Row],[Entradas]]-INVENTARIO[[#This Row],[Salidas]]</f>
        <v>0</v>
      </c>
      <c r="M826" s="171">
        <f>INVENTARIO[[#This Row],[Precio Final]]*10%</f>
        <v>3</v>
      </c>
      <c r="N826" s="43"/>
      <c r="O826" s="43"/>
      <c r="P826" s="43">
        <v>12.83</v>
      </c>
      <c r="Q826" s="112"/>
      <c r="R826" s="43"/>
      <c r="S826" s="176">
        <v>1.5</v>
      </c>
      <c r="T826" s="168">
        <f>INVENTARIO[[#This Row],[Costo Unitario (USD)]]+INVENTARIO[[#This Row],[Costo Envío (USD)]]</f>
        <v>14.33</v>
      </c>
      <c r="U826" s="168">
        <f>INVENTARIO[[#This Row],[Costo total]]*1.5</f>
        <v>21.495000000000001</v>
      </c>
      <c r="V826" s="43">
        <v>30</v>
      </c>
      <c r="W826" s="43">
        <f>INVENTARIO[[#This Row],[Precio Final]]-INVENTARIO[[#This Row],[Costo total]]</f>
        <v>15.67</v>
      </c>
      <c r="X826" s="172">
        <f>INVENTARIO[[#This Row],[Ganancia Unitaria]]*INVENTARIO[[#This Row],[Salidas]]</f>
        <v>15.67</v>
      </c>
      <c r="Y826" s="43" t="s">
        <v>2282</v>
      </c>
      <c r="Z826" s="43"/>
      <c r="AA826" s="43">
        <f>INVENTARIO[[#This Row],[Costo total]]*INVENTARIO[[#This Row],[Entradas]]</f>
        <v>14.33</v>
      </c>
      <c r="AB826" s="172">
        <f>INVENTARIO[[#This Row],[Stock Actual]]*INVENTARIO[[#This Row],[Costo total]]</f>
        <v>0</v>
      </c>
    </row>
    <row r="827" spans="1:28" ht="55" customHeight="1" x14ac:dyDescent="0.15">
      <c r="A827" s="42" t="s">
        <v>2234</v>
      </c>
      <c r="B827" s="173"/>
      <c r="C827" s="174" t="s">
        <v>12</v>
      </c>
      <c r="D827" s="78" t="s">
        <v>50</v>
      </c>
      <c r="E827" s="78" t="s">
        <v>2332</v>
      </c>
      <c r="F827" s="78" t="s">
        <v>692</v>
      </c>
      <c r="G827" s="78" t="s">
        <v>164</v>
      </c>
      <c r="H827" s="171">
        <f>INVENTARIO[[#This Row],[Precio Final]]</f>
        <v>25</v>
      </c>
      <c r="I827" s="193">
        <f t="shared" si="60"/>
        <v>16.649999999999999</v>
      </c>
      <c r="J827" s="78">
        <v>1</v>
      </c>
      <c r="K827" s="112">
        <f>SUMIFS(VENTAS[Cantidad],VENTAS[Código del producto Vendido],INVENTARIO[[#This Row],[Code]])</f>
        <v>1</v>
      </c>
      <c r="L827" s="120">
        <f>INVENTARIO[[#This Row],[Entradas]]-INVENTARIO[[#This Row],[Salidas]]</f>
        <v>0</v>
      </c>
      <c r="M827" s="171">
        <f>INVENTARIO[[#This Row],[Precio Final]]*10%</f>
        <v>2.5</v>
      </c>
      <c r="N827" s="42"/>
      <c r="O827" s="42"/>
      <c r="P827" s="42">
        <v>9.6</v>
      </c>
      <c r="Q827" s="110"/>
      <c r="R827" s="42"/>
      <c r="S827" s="177">
        <v>1.5</v>
      </c>
      <c r="T827" s="42">
        <f>INVENTARIO[[#This Row],[Costo Unitario (USD)]]+INVENTARIO[[#This Row],[Costo Envío (USD)]]</f>
        <v>11.1</v>
      </c>
      <c r="U827" s="42">
        <f>INVENTARIO[[#This Row],[Costo total]]*1.5</f>
        <v>16.649999999999999</v>
      </c>
      <c r="V827" s="42">
        <v>25</v>
      </c>
      <c r="W827" s="42">
        <f>INVENTARIO[[#This Row],[Precio Final]]-INVENTARIO[[#This Row],[Costo total]]</f>
        <v>13.9</v>
      </c>
      <c r="X827" s="175">
        <f>INVENTARIO[[#This Row],[Ganancia Unitaria]]*INVENTARIO[[#This Row],[Salidas]]</f>
        <v>13.9</v>
      </c>
      <c r="Y827" s="42" t="s">
        <v>2282</v>
      </c>
      <c r="Z827" s="20"/>
      <c r="AA827" s="20">
        <f>INVENTARIO[[#This Row],[Costo total]]*INVENTARIO[[#This Row],[Entradas]]</f>
        <v>11.1</v>
      </c>
      <c r="AB827" s="172">
        <f>INVENTARIO[[#This Row],[Stock Actual]]*INVENTARIO[[#This Row],[Costo total]]</f>
        <v>0</v>
      </c>
    </row>
    <row r="828" spans="1:28" ht="55" customHeight="1" x14ac:dyDescent="0.15">
      <c r="A828" s="43" t="s">
        <v>2235</v>
      </c>
      <c r="B828" s="169"/>
      <c r="C828" s="170" t="s">
        <v>12</v>
      </c>
      <c r="D828" s="83" t="s">
        <v>2661</v>
      </c>
      <c r="E828" s="83" t="s">
        <v>2684</v>
      </c>
      <c r="F828" s="83" t="s">
        <v>698</v>
      </c>
      <c r="G828" s="83" t="s">
        <v>164</v>
      </c>
      <c r="H828" s="171">
        <f>INVENTARIO[[#This Row],[Precio Final]]</f>
        <v>25</v>
      </c>
      <c r="I828" s="192">
        <f t="shared" si="60"/>
        <v>16.649999999999999</v>
      </c>
      <c r="J828" s="83">
        <v>2</v>
      </c>
      <c r="K828" s="112">
        <f>SUMIFS(VENTAS[Cantidad],VENTAS[Código del producto Vendido],INVENTARIO[[#This Row],[Code]])</f>
        <v>0</v>
      </c>
      <c r="L828" s="121">
        <f>INVENTARIO[[#This Row],[Entradas]]-INVENTARIO[[#This Row],[Salidas]]</f>
        <v>2</v>
      </c>
      <c r="M828" s="171">
        <f>INVENTARIO[[#This Row],[Precio Final]]*10%</f>
        <v>2.5</v>
      </c>
      <c r="N828" s="43"/>
      <c r="O828" s="43"/>
      <c r="P828" s="43">
        <v>9.6</v>
      </c>
      <c r="Q828" s="112"/>
      <c r="R828" s="43"/>
      <c r="S828" s="176">
        <v>1.5</v>
      </c>
      <c r="T828" s="168">
        <f>INVENTARIO[[#This Row],[Costo Unitario (USD)]]+INVENTARIO[[#This Row],[Costo Envío (USD)]]</f>
        <v>11.1</v>
      </c>
      <c r="U828" s="168">
        <f>INVENTARIO[[#This Row],[Costo total]]*1.5</f>
        <v>16.649999999999999</v>
      </c>
      <c r="V828" s="43">
        <v>25</v>
      </c>
      <c r="W828" s="43">
        <f>INVENTARIO[[#This Row],[Precio Final]]-INVENTARIO[[#This Row],[Costo total]]</f>
        <v>13.9</v>
      </c>
      <c r="X828" s="172">
        <f>INVENTARIO[[#This Row],[Ganancia Unitaria]]*INVENTARIO[[#This Row],[Salidas]]</f>
        <v>0</v>
      </c>
      <c r="Y828" s="43" t="s">
        <v>2282</v>
      </c>
      <c r="Z828" s="43"/>
      <c r="AA828" s="43">
        <f>INVENTARIO[[#This Row],[Costo total]]*INVENTARIO[[#This Row],[Entradas]]</f>
        <v>22.2</v>
      </c>
      <c r="AB828" s="172">
        <f>INVENTARIO[[#This Row],[Stock Actual]]*INVENTARIO[[#This Row],[Costo total]]</f>
        <v>22.2</v>
      </c>
    </row>
    <row r="829" spans="1:28" ht="55" customHeight="1" x14ac:dyDescent="0.15">
      <c r="A829" s="42" t="s">
        <v>2236</v>
      </c>
      <c r="B829" s="173"/>
      <c r="C829" s="174" t="s">
        <v>12</v>
      </c>
      <c r="D829" s="78" t="s">
        <v>50</v>
      </c>
      <c r="E829" s="78" t="s">
        <v>2332</v>
      </c>
      <c r="F829" s="78" t="s">
        <v>697</v>
      </c>
      <c r="G829" s="78" t="s">
        <v>164</v>
      </c>
      <c r="H829" s="171">
        <f>INVENTARIO[[#This Row],[Precio Final]]</f>
        <v>25</v>
      </c>
      <c r="I829" s="193">
        <f t="shared" si="60"/>
        <v>16.649999999999999</v>
      </c>
      <c r="J829" s="78">
        <v>1</v>
      </c>
      <c r="K829" s="112">
        <f>SUMIFS(VENTAS[Cantidad],VENTAS[Código del producto Vendido],INVENTARIO[[#This Row],[Code]])</f>
        <v>0</v>
      </c>
      <c r="L829" s="120">
        <f>INVENTARIO[[#This Row],[Entradas]]-INVENTARIO[[#This Row],[Salidas]]</f>
        <v>1</v>
      </c>
      <c r="M829" s="171">
        <f>INVENTARIO[[#This Row],[Precio Final]]*10%</f>
        <v>2.5</v>
      </c>
      <c r="N829" s="42"/>
      <c r="O829" s="42"/>
      <c r="P829" s="42">
        <v>9.6</v>
      </c>
      <c r="Q829" s="110"/>
      <c r="R829" s="42"/>
      <c r="S829" s="177">
        <v>1.5</v>
      </c>
      <c r="T829" s="42">
        <f>INVENTARIO[[#This Row],[Costo Unitario (USD)]]+INVENTARIO[[#This Row],[Costo Envío (USD)]]</f>
        <v>11.1</v>
      </c>
      <c r="U829" s="42">
        <f>INVENTARIO[[#This Row],[Costo total]]*1.5</f>
        <v>16.649999999999999</v>
      </c>
      <c r="V829" s="42">
        <v>25</v>
      </c>
      <c r="W829" s="42">
        <f>INVENTARIO[[#This Row],[Precio Final]]-INVENTARIO[[#This Row],[Costo total]]</f>
        <v>13.9</v>
      </c>
      <c r="X829" s="175">
        <f>INVENTARIO[[#This Row],[Ganancia Unitaria]]*INVENTARIO[[#This Row],[Salidas]]</f>
        <v>0</v>
      </c>
      <c r="Y829" s="42" t="s">
        <v>2282</v>
      </c>
      <c r="Z829" s="20"/>
      <c r="AA829" s="20">
        <f>INVENTARIO[[#This Row],[Costo total]]*INVENTARIO[[#This Row],[Entradas]]</f>
        <v>11.1</v>
      </c>
      <c r="AB829" s="172">
        <f>INVENTARIO[[#This Row],[Stock Actual]]*INVENTARIO[[#This Row],[Costo total]]</f>
        <v>11.1</v>
      </c>
    </row>
    <row r="830" spans="1:28" ht="55" customHeight="1" x14ac:dyDescent="0.15">
      <c r="A830" s="43" t="s">
        <v>2237</v>
      </c>
      <c r="B830" s="169"/>
      <c r="C830" s="170" t="s">
        <v>12</v>
      </c>
      <c r="D830" s="83" t="s">
        <v>50</v>
      </c>
      <c r="E830" s="83" t="s">
        <v>2333</v>
      </c>
      <c r="F830" s="83" t="s">
        <v>695</v>
      </c>
      <c r="G830" s="83" t="s">
        <v>164</v>
      </c>
      <c r="H830" s="171">
        <f>INVENTARIO[[#This Row],[Precio Final]]</f>
        <v>25</v>
      </c>
      <c r="I830" s="192">
        <f t="shared" si="60"/>
        <v>16.649999999999999</v>
      </c>
      <c r="J830" s="83">
        <v>1</v>
      </c>
      <c r="K830" s="112">
        <f>SUMIFS(VENTAS[Cantidad],VENTAS[Código del producto Vendido],INVENTARIO[[#This Row],[Code]])</f>
        <v>0</v>
      </c>
      <c r="L830" s="121">
        <f>INVENTARIO[[#This Row],[Entradas]]-INVENTARIO[[#This Row],[Salidas]]</f>
        <v>1</v>
      </c>
      <c r="M830" s="171">
        <f>INVENTARIO[[#This Row],[Precio Final]]*10%</f>
        <v>2.5</v>
      </c>
      <c r="N830" s="43"/>
      <c r="O830" s="43"/>
      <c r="P830" s="43">
        <v>9.6</v>
      </c>
      <c r="Q830" s="112"/>
      <c r="R830" s="43"/>
      <c r="S830" s="176">
        <v>1.5</v>
      </c>
      <c r="T830" s="168">
        <f>INVENTARIO[[#This Row],[Costo Unitario (USD)]]+INVENTARIO[[#This Row],[Costo Envío (USD)]]</f>
        <v>11.1</v>
      </c>
      <c r="U830" s="168">
        <f>INVENTARIO[[#This Row],[Costo total]]*1.5</f>
        <v>16.649999999999999</v>
      </c>
      <c r="V830" s="43">
        <v>25</v>
      </c>
      <c r="W830" s="43">
        <f>INVENTARIO[[#This Row],[Precio Final]]-INVENTARIO[[#This Row],[Costo total]]</f>
        <v>13.9</v>
      </c>
      <c r="X830" s="172">
        <f>INVENTARIO[[#This Row],[Ganancia Unitaria]]*INVENTARIO[[#This Row],[Salidas]]</f>
        <v>0</v>
      </c>
      <c r="Y830" s="43" t="s">
        <v>2282</v>
      </c>
      <c r="Z830" s="43"/>
      <c r="AA830" s="43">
        <f>INVENTARIO[[#This Row],[Costo total]]*INVENTARIO[[#This Row],[Entradas]]</f>
        <v>11.1</v>
      </c>
      <c r="AB830" s="172">
        <f>INVENTARIO[[#This Row],[Stock Actual]]*INVENTARIO[[#This Row],[Costo total]]</f>
        <v>11.1</v>
      </c>
    </row>
    <row r="831" spans="1:28" ht="55" customHeight="1" x14ac:dyDescent="0.15">
      <c r="A831" s="42" t="s">
        <v>2238</v>
      </c>
      <c r="B831" s="173"/>
      <c r="C831" s="174" t="s">
        <v>12</v>
      </c>
      <c r="D831" s="78" t="s">
        <v>2819</v>
      </c>
      <c r="E831" s="78" t="s">
        <v>2285</v>
      </c>
      <c r="F831" s="78" t="s">
        <v>698</v>
      </c>
      <c r="G831" s="78" t="s">
        <v>164</v>
      </c>
      <c r="H831" s="171">
        <f>INVENTARIO[[#This Row],[Precio Final]]</f>
        <v>12</v>
      </c>
      <c r="I831" s="193">
        <f t="shared" si="60"/>
        <v>8.5500000000000007</v>
      </c>
      <c r="J831" s="78">
        <v>1</v>
      </c>
      <c r="K831" s="112">
        <f>SUMIFS(VENTAS[Cantidad],VENTAS[Código del producto Vendido],INVENTARIO[[#This Row],[Code]])</f>
        <v>1</v>
      </c>
      <c r="L831" s="120">
        <f>INVENTARIO[[#This Row],[Entradas]]-INVENTARIO[[#This Row],[Salidas]]</f>
        <v>0</v>
      </c>
      <c r="M831" s="171">
        <f>INVENTARIO[[#This Row],[Precio Final]]*10%</f>
        <v>1.2000000000000002</v>
      </c>
      <c r="N831" s="42"/>
      <c r="O831" s="42"/>
      <c r="P831" s="42">
        <v>4.2</v>
      </c>
      <c r="Q831" s="110"/>
      <c r="R831" s="42"/>
      <c r="S831" s="177">
        <v>1.5</v>
      </c>
      <c r="T831" s="42">
        <f>INVENTARIO[[#This Row],[Costo Unitario (USD)]]+INVENTARIO[[#This Row],[Costo Envío (USD)]]</f>
        <v>5.7</v>
      </c>
      <c r="U831" s="42">
        <f>INVENTARIO[[#This Row],[Costo total]]*1.5</f>
        <v>8.5500000000000007</v>
      </c>
      <c r="V831" s="42">
        <v>12</v>
      </c>
      <c r="W831" s="42">
        <f>INVENTARIO[[#This Row],[Precio Final]]-INVENTARIO[[#This Row],[Costo total]]</f>
        <v>6.3</v>
      </c>
      <c r="X831" s="175">
        <f>INVENTARIO[[#This Row],[Ganancia Unitaria]]*INVENTARIO[[#This Row],[Salidas]]</f>
        <v>6.3</v>
      </c>
      <c r="Y831" s="42" t="s">
        <v>2282</v>
      </c>
      <c r="Z831" s="20"/>
      <c r="AA831" s="20">
        <f>INVENTARIO[[#This Row],[Costo total]]*INVENTARIO[[#This Row],[Entradas]]</f>
        <v>5.7</v>
      </c>
      <c r="AB831" s="172">
        <f>INVENTARIO[[#This Row],[Stock Actual]]*INVENTARIO[[#This Row],[Costo total]]</f>
        <v>0</v>
      </c>
    </row>
    <row r="832" spans="1:28" ht="55" customHeight="1" x14ac:dyDescent="0.15">
      <c r="A832" s="43" t="s">
        <v>2239</v>
      </c>
      <c r="B832" s="169"/>
      <c r="C832" s="170" t="s">
        <v>12</v>
      </c>
      <c r="D832" s="78" t="s">
        <v>2819</v>
      </c>
      <c r="E832" s="83" t="s">
        <v>2285</v>
      </c>
      <c r="F832" s="83" t="s">
        <v>695</v>
      </c>
      <c r="G832" s="83" t="s">
        <v>164</v>
      </c>
      <c r="H832" s="171">
        <f>INVENTARIO[[#This Row],[Precio Final]]</f>
        <v>12</v>
      </c>
      <c r="I832" s="192">
        <f t="shared" si="60"/>
        <v>8.5500000000000007</v>
      </c>
      <c r="J832" s="83">
        <v>1</v>
      </c>
      <c r="K832" s="112">
        <f>SUMIFS(VENTAS[Cantidad],VENTAS[Código del producto Vendido],INVENTARIO[[#This Row],[Code]])</f>
        <v>1</v>
      </c>
      <c r="L832" s="121">
        <f>INVENTARIO[[#This Row],[Entradas]]-INVENTARIO[[#This Row],[Salidas]]</f>
        <v>0</v>
      </c>
      <c r="M832" s="171">
        <f>INVENTARIO[[#This Row],[Precio Final]]*10%</f>
        <v>1.2000000000000002</v>
      </c>
      <c r="N832" s="43"/>
      <c r="O832" s="43"/>
      <c r="P832" s="43">
        <v>4.2</v>
      </c>
      <c r="Q832" s="112"/>
      <c r="R832" s="43"/>
      <c r="S832" s="176">
        <v>1.5</v>
      </c>
      <c r="T832" s="168">
        <f>INVENTARIO[[#This Row],[Costo Unitario (USD)]]+INVENTARIO[[#This Row],[Costo Envío (USD)]]</f>
        <v>5.7</v>
      </c>
      <c r="U832" s="168">
        <f>INVENTARIO[[#This Row],[Costo total]]*1.5</f>
        <v>8.5500000000000007</v>
      </c>
      <c r="V832" s="43">
        <v>12</v>
      </c>
      <c r="W832" s="43">
        <f>INVENTARIO[[#This Row],[Precio Final]]-INVENTARIO[[#This Row],[Costo total]]</f>
        <v>6.3</v>
      </c>
      <c r="X832" s="172">
        <f>INVENTARIO[[#This Row],[Ganancia Unitaria]]*INVENTARIO[[#This Row],[Salidas]]</f>
        <v>6.3</v>
      </c>
      <c r="Y832" s="43" t="s">
        <v>2282</v>
      </c>
      <c r="Z832" s="43"/>
      <c r="AA832" s="43">
        <f>INVENTARIO[[#This Row],[Costo total]]*INVENTARIO[[#This Row],[Entradas]]</f>
        <v>5.7</v>
      </c>
      <c r="AB832" s="172">
        <f>INVENTARIO[[#This Row],[Stock Actual]]*INVENTARIO[[#This Row],[Costo total]]</f>
        <v>0</v>
      </c>
    </row>
    <row r="833" spans="1:28" ht="55" customHeight="1" x14ac:dyDescent="0.15">
      <c r="A833" s="42" t="s">
        <v>2240</v>
      </c>
      <c r="B833" s="173"/>
      <c r="C833" s="174" t="s">
        <v>12</v>
      </c>
      <c r="D833" s="78" t="s">
        <v>2819</v>
      </c>
      <c r="E833" s="78" t="s">
        <v>2554</v>
      </c>
      <c r="F833" s="78" t="s">
        <v>698</v>
      </c>
      <c r="G833" s="78" t="s">
        <v>164</v>
      </c>
      <c r="H833" s="171">
        <f>INVENTARIO[[#This Row],[Precio Final]]</f>
        <v>20</v>
      </c>
      <c r="I833" s="193">
        <f t="shared" si="60"/>
        <v>12.99</v>
      </c>
      <c r="J833" s="78">
        <v>1</v>
      </c>
      <c r="K833" s="112">
        <f>SUMIFS(VENTAS[Cantidad],VENTAS[Código del producto Vendido],INVENTARIO[[#This Row],[Code]])</f>
        <v>0</v>
      </c>
      <c r="L833" s="120">
        <f>INVENTARIO[[#This Row],[Entradas]]-INVENTARIO[[#This Row],[Salidas]]</f>
        <v>1</v>
      </c>
      <c r="M833" s="171">
        <f>INVENTARIO[[#This Row],[Precio Final]]*10%</f>
        <v>2</v>
      </c>
      <c r="N833" s="42"/>
      <c r="O833" s="42"/>
      <c r="P833" s="42">
        <v>7.16</v>
      </c>
      <c r="Q833" s="110"/>
      <c r="R833" s="42"/>
      <c r="S833" s="177">
        <v>1.5</v>
      </c>
      <c r="T833" s="42">
        <f>INVENTARIO[[#This Row],[Costo Unitario (USD)]]+INVENTARIO[[#This Row],[Costo Envío (USD)]]</f>
        <v>8.66</v>
      </c>
      <c r="U833" s="42">
        <f>INVENTARIO[[#This Row],[Costo total]]*1.5</f>
        <v>12.99</v>
      </c>
      <c r="V833" s="42">
        <v>20</v>
      </c>
      <c r="W833" s="42">
        <f>INVENTARIO[[#This Row],[Precio Final]]-INVENTARIO[[#This Row],[Costo total]]</f>
        <v>11.34</v>
      </c>
      <c r="X833" s="175">
        <f>INVENTARIO[[#This Row],[Ganancia Unitaria]]*INVENTARIO[[#This Row],[Salidas]]</f>
        <v>0</v>
      </c>
      <c r="Y833" s="42" t="s">
        <v>2282</v>
      </c>
      <c r="Z833" s="20"/>
      <c r="AA833" s="20">
        <f>INVENTARIO[[#This Row],[Costo total]]*INVENTARIO[[#This Row],[Entradas]]</f>
        <v>8.66</v>
      </c>
      <c r="AB833" s="172">
        <f>INVENTARIO[[#This Row],[Stock Actual]]*INVENTARIO[[#This Row],[Costo total]]</f>
        <v>8.66</v>
      </c>
    </row>
    <row r="834" spans="1:28" ht="55" customHeight="1" x14ac:dyDescent="0.15">
      <c r="A834" s="43" t="s">
        <v>2241</v>
      </c>
      <c r="B834" s="169"/>
      <c r="C834" s="170" t="s">
        <v>12</v>
      </c>
      <c r="D834" s="78" t="s">
        <v>2819</v>
      </c>
      <c r="E834" s="83" t="s">
        <v>2555</v>
      </c>
      <c r="F834" s="83" t="s">
        <v>695</v>
      </c>
      <c r="G834" s="83" t="s">
        <v>164</v>
      </c>
      <c r="H834" s="171">
        <f>INVENTARIO[[#This Row],[Precio Final]]</f>
        <v>20</v>
      </c>
      <c r="I834" s="192">
        <f t="shared" si="60"/>
        <v>12.99</v>
      </c>
      <c r="J834" s="83">
        <v>1</v>
      </c>
      <c r="K834" s="112">
        <f>SUMIFS(VENTAS[Cantidad],VENTAS[Código del producto Vendido],INVENTARIO[[#This Row],[Code]])</f>
        <v>0</v>
      </c>
      <c r="L834" s="121">
        <f>INVENTARIO[[#This Row],[Entradas]]-INVENTARIO[[#This Row],[Salidas]]</f>
        <v>1</v>
      </c>
      <c r="M834" s="171">
        <f>INVENTARIO[[#This Row],[Precio Final]]*10%</f>
        <v>2</v>
      </c>
      <c r="N834" s="43"/>
      <c r="O834" s="43"/>
      <c r="P834" s="43">
        <v>7.16</v>
      </c>
      <c r="Q834" s="112"/>
      <c r="R834" s="43"/>
      <c r="S834" s="176">
        <v>1.5</v>
      </c>
      <c r="T834" s="168">
        <f>INVENTARIO[[#This Row],[Costo Unitario (USD)]]+INVENTARIO[[#This Row],[Costo Envío (USD)]]</f>
        <v>8.66</v>
      </c>
      <c r="U834" s="168">
        <f>INVENTARIO[[#This Row],[Costo total]]*1.5</f>
        <v>12.99</v>
      </c>
      <c r="V834" s="43">
        <v>20</v>
      </c>
      <c r="W834" s="43">
        <f>INVENTARIO[[#This Row],[Precio Final]]-INVENTARIO[[#This Row],[Costo total]]</f>
        <v>11.34</v>
      </c>
      <c r="X834" s="172">
        <f>INVENTARIO[[#This Row],[Ganancia Unitaria]]*INVENTARIO[[#This Row],[Salidas]]</f>
        <v>0</v>
      </c>
      <c r="Y834" s="43" t="s">
        <v>2282</v>
      </c>
      <c r="Z834" s="43"/>
      <c r="AA834" s="43">
        <f>INVENTARIO[[#This Row],[Costo total]]*INVENTARIO[[#This Row],[Entradas]]</f>
        <v>8.66</v>
      </c>
      <c r="AB834" s="172">
        <f>INVENTARIO[[#This Row],[Stock Actual]]*INVENTARIO[[#This Row],[Costo total]]</f>
        <v>8.66</v>
      </c>
    </row>
    <row r="835" spans="1:28" ht="55" customHeight="1" x14ac:dyDescent="0.15">
      <c r="A835" s="42" t="s">
        <v>2242</v>
      </c>
      <c r="B835" s="173"/>
      <c r="C835" s="174" t="s">
        <v>12</v>
      </c>
      <c r="D835" s="78" t="s">
        <v>1209</v>
      </c>
      <c r="E835" s="78" t="s">
        <v>2557</v>
      </c>
      <c r="F835" s="78" t="s">
        <v>697</v>
      </c>
      <c r="G835" s="78" t="s">
        <v>164</v>
      </c>
      <c r="H835" s="171">
        <f>INVENTARIO[[#This Row],[Precio Final]]</f>
        <v>30</v>
      </c>
      <c r="I835" s="193">
        <f t="shared" si="60"/>
        <v>26.805</v>
      </c>
      <c r="J835" s="78">
        <v>1</v>
      </c>
      <c r="K835" s="112">
        <f>SUMIFS(VENTAS[Cantidad],VENTAS[Código del producto Vendido],INVENTARIO[[#This Row],[Code]])</f>
        <v>0</v>
      </c>
      <c r="L835" s="120">
        <f>INVENTARIO[[#This Row],[Entradas]]-INVENTARIO[[#This Row],[Salidas]]</f>
        <v>1</v>
      </c>
      <c r="M835" s="171">
        <f>INVENTARIO[[#This Row],[Precio Final]]*10%</f>
        <v>3</v>
      </c>
      <c r="N835" s="42"/>
      <c r="O835" s="42"/>
      <c r="P835" s="42">
        <v>16.37</v>
      </c>
      <c r="Q835" s="110"/>
      <c r="R835" s="42"/>
      <c r="S835" s="177">
        <v>1.5</v>
      </c>
      <c r="T835" s="42">
        <f>INVENTARIO[[#This Row],[Costo Unitario (USD)]]+INVENTARIO[[#This Row],[Costo Envío (USD)]]</f>
        <v>17.87</v>
      </c>
      <c r="U835" s="42">
        <f>INVENTARIO[[#This Row],[Costo total]]*1.5</f>
        <v>26.805</v>
      </c>
      <c r="V835" s="42">
        <v>30</v>
      </c>
      <c r="W835" s="42">
        <f>INVENTARIO[[#This Row],[Precio Final]]-INVENTARIO[[#This Row],[Costo total]]</f>
        <v>12.129999999999999</v>
      </c>
      <c r="X835" s="175">
        <f>INVENTARIO[[#This Row],[Ganancia Unitaria]]*INVENTARIO[[#This Row],[Salidas]]</f>
        <v>0</v>
      </c>
      <c r="Y835" s="42" t="s">
        <v>2282</v>
      </c>
      <c r="Z835" s="20"/>
      <c r="AA835" s="20">
        <f>INVENTARIO[[#This Row],[Costo total]]*INVENTARIO[[#This Row],[Entradas]]</f>
        <v>17.87</v>
      </c>
      <c r="AB835" s="172">
        <f>INVENTARIO[[#This Row],[Stock Actual]]*INVENTARIO[[#This Row],[Costo total]]</f>
        <v>17.87</v>
      </c>
    </row>
    <row r="836" spans="1:28" ht="55" customHeight="1" x14ac:dyDescent="0.15">
      <c r="A836" s="43" t="s">
        <v>2243</v>
      </c>
      <c r="B836" s="169"/>
      <c r="C836" s="170" t="s">
        <v>12</v>
      </c>
      <c r="D836" s="83" t="s">
        <v>1209</v>
      </c>
      <c r="E836" s="83" t="s">
        <v>2557</v>
      </c>
      <c r="F836" s="83" t="s">
        <v>695</v>
      </c>
      <c r="G836" s="83" t="s">
        <v>164</v>
      </c>
      <c r="H836" s="171">
        <f>INVENTARIO[[#This Row],[Precio Final]]</f>
        <v>30</v>
      </c>
      <c r="I836" s="192">
        <f t="shared" si="60"/>
        <v>26.805</v>
      </c>
      <c r="J836" s="83">
        <v>1</v>
      </c>
      <c r="K836" s="112">
        <f>SUMIFS(VENTAS[Cantidad],VENTAS[Código del producto Vendido],INVENTARIO[[#This Row],[Code]])</f>
        <v>1</v>
      </c>
      <c r="L836" s="121">
        <f>INVENTARIO[[#This Row],[Entradas]]-INVENTARIO[[#This Row],[Salidas]]</f>
        <v>0</v>
      </c>
      <c r="M836" s="171">
        <f>INVENTARIO[[#This Row],[Precio Final]]*10%</f>
        <v>3</v>
      </c>
      <c r="N836" s="43"/>
      <c r="O836" s="43"/>
      <c r="P836" s="43">
        <v>16.37</v>
      </c>
      <c r="Q836" s="112"/>
      <c r="R836" s="43"/>
      <c r="S836" s="176">
        <v>1.5</v>
      </c>
      <c r="T836" s="168">
        <f>INVENTARIO[[#This Row],[Costo Unitario (USD)]]+INVENTARIO[[#This Row],[Costo Envío (USD)]]</f>
        <v>17.87</v>
      </c>
      <c r="U836" s="168">
        <f>INVENTARIO[[#This Row],[Costo total]]*1.5</f>
        <v>26.805</v>
      </c>
      <c r="V836" s="43">
        <v>30</v>
      </c>
      <c r="W836" s="43">
        <f>INVENTARIO[[#This Row],[Precio Final]]-INVENTARIO[[#This Row],[Costo total]]</f>
        <v>12.129999999999999</v>
      </c>
      <c r="X836" s="172">
        <f>INVENTARIO[[#This Row],[Ganancia Unitaria]]*INVENTARIO[[#This Row],[Salidas]]</f>
        <v>12.129999999999999</v>
      </c>
      <c r="Y836" s="43" t="s">
        <v>2282</v>
      </c>
      <c r="Z836" s="43"/>
      <c r="AA836" s="43">
        <f>INVENTARIO[[#This Row],[Costo total]]*INVENTARIO[[#This Row],[Entradas]]</f>
        <v>17.87</v>
      </c>
      <c r="AB836" s="172">
        <f>INVENTARIO[[#This Row],[Stock Actual]]*INVENTARIO[[#This Row],[Costo total]]</f>
        <v>0</v>
      </c>
    </row>
    <row r="837" spans="1:28" ht="55" customHeight="1" x14ac:dyDescent="0.15">
      <c r="A837" s="42" t="s">
        <v>2244</v>
      </c>
      <c r="B837" s="173"/>
      <c r="C837" s="174" t="s">
        <v>12</v>
      </c>
      <c r="D837" s="78" t="s">
        <v>50</v>
      </c>
      <c r="E837" s="78" t="s">
        <v>2334</v>
      </c>
      <c r="F837" s="78" t="s">
        <v>2375</v>
      </c>
      <c r="G837" s="78" t="s">
        <v>2283</v>
      </c>
      <c r="H837" s="171">
        <f>INVENTARIO[[#This Row],[Precio Final]]</f>
        <v>20</v>
      </c>
      <c r="I837" s="193">
        <f t="shared" si="60"/>
        <v>17.34</v>
      </c>
      <c r="J837" s="78">
        <v>1</v>
      </c>
      <c r="K837" s="112">
        <f>SUMIFS(VENTAS[Cantidad],VENTAS[Código del producto Vendido],INVENTARIO[[#This Row],[Code]])</f>
        <v>0</v>
      </c>
      <c r="L837" s="120">
        <f>INVENTARIO[[#This Row],[Entradas]]-INVENTARIO[[#This Row],[Salidas]]</f>
        <v>1</v>
      </c>
      <c r="M837" s="171">
        <f>INVENTARIO[[#This Row],[Precio Final]]*10%</f>
        <v>2</v>
      </c>
      <c r="N837" s="42"/>
      <c r="O837" s="42"/>
      <c r="P837" s="42">
        <v>10.06</v>
      </c>
      <c r="Q837" s="110"/>
      <c r="R837" s="42"/>
      <c r="S837" s="177">
        <v>1.5</v>
      </c>
      <c r="T837" s="42">
        <f>INVENTARIO[[#This Row],[Costo Unitario (USD)]]+INVENTARIO[[#This Row],[Costo Envío (USD)]]</f>
        <v>11.56</v>
      </c>
      <c r="U837" s="42">
        <f>INVENTARIO[[#This Row],[Costo total]]*1.5</f>
        <v>17.34</v>
      </c>
      <c r="V837" s="42">
        <v>20</v>
      </c>
      <c r="W837" s="42">
        <f>INVENTARIO[[#This Row],[Precio Final]]-INVENTARIO[[#This Row],[Costo total]]</f>
        <v>8.44</v>
      </c>
      <c r="X837" s="175">
        <f>INVENTARIO[[#This Row],[Ganancia Unitaria]]*INVENTARIO[[#This Row],[Salidas]]</f>
        <v>0</v>
      </c>
      <c r="Y837" s="42" t="s">
        <v>2282</v>
      </c>
      <c r="Z837" s="20"/>
      <c r="AA837" s="20">
        <f>INVENTARIO[[#This Row],[Costo total]]*INVENTARIO[[#This Row],[Entradas]]</f>
        <v>11.56</v>
      </c>
      <c r="AB837" s="172">
        <f>INVENTARIO[[#This Row],[Stock Actual]]*INVENTARIO[[#This Row],[Costo total]]</f>
        <v>11.56</v>
      </c>
    </row>
    <row r="838" spans="1:28" ht="55" customHeight="1" x14ac:dyDescent="0.15">
      <c r="A838" s="43" t="s">
        <v>2245</v>
      </c>
      <c r="B838" s="169"/>
      <c r="C838" s="170" t="s">
        <v>12</v>
      </c>
      <c r="D838" s="83" t="s">
        <v>50</v>
      </c>
      <c r="E838" s="83" t="s">
        <v>2334</v>
      </c>
      <c r="F838" s="83" t="s">
        <v>2380</v>
      </c>
      <c r="G838" s="83" t="s">
        <v>2283</v>
      </c>
      <c r="H838" s="171">
        <f>INVENTARIO[[#This Row],[Precio Final]]</f>
        <v>20</v>
      </c>
      <c r="I838" s="192">
        <f t="shared" si="60"/>
        <v>17.34</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10.06</v>
      </c>
      <c r="Q838" s="112"/>
      <c r="R838" s="43"/>
      <c r="S838" s="176">
        <v>1.5</v>
      </c>
      <c r="T838" s="168">
        <f>INVENTARIO[[#This Row],[Costo Unitario (USD)]]+INVENTARIO[[#This Row],[Costo Envío (USD)]]</f>
        <v>11.56</v>
      </c>
      <c r="U838" s="168">
        <f>INVENTARIO[[#This Row],[Costo total]]*1.5</f>
        <v>17.34</v>
      </c>
      <c r="V838" s="43">
        <v>20</v>
      </c>
      <c r="W838" s="43">
        <f>INVENTARIO[[#This Row],[Precio Final]]-INVENTARIO[[#This Row],[Costo total]]</f>
        <v>8.44</v>
      </c>
      <c r="X838" s="172">
        <f>INVENTARIO[[#This Row],[Ganancia Unitaria]]*INVENTARIO[[#This Row],[Salidas]]</f>
        <v>0</v>
      </c>
      <c r="Y838" s="43" t="s">
        <v>2282</v>
      </c>
      <c r="Z838" s="43"/>
      <c r="AA838" s="43">
        <f>INVENTARIO[[#This Row],[Costo total]]*INVENTARIO[[#This Row],[Entradas]]</f>
        <v>11.56</v>
      </c>
      <c r="AB838" s="172">
        <f>INVENTARIO[[#This Row],[Stock Actual]]*INVENTARIO[[#This Row],[Costo total]]</f>
        <v>11.56</v>
      </c>
    </row>
    <row r="839" spans="1:28" ht="55" customHeight="1" x14ac:dyDescent="0.15">
      <c r="A839" s="42" t="s">
        <v>2246</v>
      </c>
      <c r="B839" s="173"/>
      <c r="C839" s="174" t="s">
        <v>12</v>
      </c>
      <c r="D839" s="78" t="s">
        <v>50</v>
      </c>
      <c r="E839" s="78" t="s">
        <v>2335</v>
      </c>
      <c r="F839" s="78" t="s">
        <v>695</v>
      </c>
      <c r="G839" s="78" t="s">
        <v>2283</v>
      </c>
      <c r="H839" s="171">
        <f>INVENTARIO[[#This Row],[Precio Final]]</f>
        <v>28</v>
      </c>
      <c r="I839" s="193">
        <f t="shared" si="60"/>
        <v>22.575000000000003</v>
      </c>
      <c r="J839" s="78">
        <v>1</v>
      </c>
      <c r="K839" s="112">
        <f>SUMIFS(VENTAS[Cantidad],VENTAS[Código del producto Vendido],INVENTARIO[[#This Row],[Code]])</f>
        <v>1</v>
      </c>
      <c r="L839" s="120">
        <f>INVENTARIO[[#This Row],[Entradas]]-INVENTARIO[[#This Row],[Salidas]]</f>
        <v>0</v>
      </c>
      <c r="M839" s="171">
        <f>INVENTARIO[[#This Row],[Precio Final]]*10%</f>
        <v>2.8000000000000003</v>
      </c>
      <c r="N839" s="42"/>
      <c r="O839" s="42"/>
      <c r="P839" s="42">
        <v>13.55</v>
      </c>
      <c r="Q839" s="110"/>
      <c r="R839" s="42"/>
      <c r="S839" s="177">
        <v>1.5</v>
      </c>
      <c r="T839" s="42">
        <f>INVENTARIO[[#This Row],[Costo Unitario (USD)]]+INVENTARIO[[#This Row],[Costo Envío (USD)]]</f>
        <v>15.05</v>
      </c>
      <c r="U839" s="42">
        <f>INVENTARIO[[#This Row],[Costo total]]*1.5</f>
        <v>22.575000000000003</v>
      </c>
      <c r="V839" s="42">
        <v>28</v>
      </c>
      <c r="W839" s="42">
        <f>INVENTARIO[[#This Row],[Precio Final]]-INVENTARIO[[#This Row],[Costo total]]</f>
        <v>12.95</v>
      </c>
      <c r="X839" s="175">
        <f>INVENTARIO[[#This Row],[Ganancia Unitaria]]*INVENTARIO[[#This Row],[Salidas]]</f>
        <v>12.95</v>
      </c>
      <c r="Y839" s="42" t="s">
        <v>2282</v>
      </c>
      <c r="Z839" s="20"/>
      <c r="AA839" s="20">
        <f>INVENTARIO[[#This Row],[Costo total]]*INVENTARIO[[#This Row],[Entradas]]</f>
        <v>15.05</v>
      </c>
      <c r="AB839" s="172">
        <f>INVENTARIO[[#This Row],[Stock Actual]]*INVENTARIO[[#This Row],[Costo total]]</f>
        <v>0</v>
      </c>
    </row>
    <row r="840" spans="1:28" ht="55" customHeight="1" x14ac:dyDescent="0.15">
      <c r="A840" s="43" t="s">
        <v>2247</v>
      </c>
      <c r="B840" s="169"/>
      <c r="C840" s="170" t="s">
        <v>12</v>
      </c>
      <c r="D840" s="83" t="s">
        <v>50</v>
      </c>
      <c r="E840" s="83" t="s">
        <v>2558</v>
      </c>
      <c r="F840" s="83" t="s">
        <v>697</v>
      </c>
      <c r="G840" s="83" t="s">
        <v>2283</v>
      </c>
      <c r="H840" s="171">
        <f>INVENTARIO[[#This Row],[Precio Final]]</f>
        <v>28</v>
      </c>
      <c r="I840" s="192">
        <f t="shared" si="60"/>
        <v>22.575000000000003</v>
      </c>
      <c r="J840" s="83">
        <v>1</v>
      </c>
      <c r="K840" s="112">
        <f>SUMIFS(VENTAS[Cantidad],VENTAS[Código del producto Vendido],INVENTARIO[[#This Row],[Code]])</f>
        <v>0</v>
      </c>
      <c r="L840" s="121">
        <f>INVENTARIO[[#This Row],[Entradas]]-INVENTARIO[[#This Row],[Salidas]]</f>
        <v>1</v>
      </c>
      <c r="M840" s="171">
        <f>INVENTARIO[[#This Row],[Precio Final]]*10%</f>
        <v>2.8000000000000003</v>
      </c>
      <c r="N840" s="43"/>
      <c r="O840" s="43"/>
      <c r="P840" s="43">
        <v>13.55</v>
      </c>
      <c r="Q840" s="112"/>
      <c r="R840" s="43"/>
      <c r="S840" s="176">
        <v>1.5</v>
      </c>
      <c r="T840" s="168">
        <f>INVENTARIO[[#This Row],[Costo Unitario (USD)]]+INVENTARIO[[#This Row],[Costo Envío (USD)]]</f>
        <v>15.05</v>
      </c>
      <c r="U840" s="168">
        <f>INVENTARIO[[#This Row],[Costo total]]*1.5</f>
        <v>22.575000000000003</v>
      </c>
      <c r="V840" s="43">
        <v>28</v>
      </c>
      <c r="W840" s="43">
        <f>INVENTARIO[[#This Row],[Precio Final]]-INVENTARIO[[#This Row],[Costo total]]</f>
        <v>12.95</v>
      </c>
      <c r="X840" s="172">
        <f>INVENTARIO[[#This Row],[Ganancia Unitaria]]*INVENTARIO[[#This Row],[Salidas]]</f>
        <v>0</v>
      </c>
      <c r="Y840" s="43" t="s">
        <v>2282</v>
      </c>
      <c r="Z840" s="43"/>
      <c r="AA840" s="43">
        <f>INVENTARIO[[#This Row],[Costo total]]*INVENTARIO[[#This Row],[Entradas]]</f>
        <v>15.05</v>
      </c>
      <c r="AB840" s="172">
        <f>INVENTARIO[[#This Row],[Stock Actual]]*INVENTARIO[[#This Row],[Costo total]]</f>
        <v>15.05</v>
      </c>
    </row>
    <row r="841" spans="1:28" ht="55" customHeight="1" x14ac:dyDescent="0.15">
      <c r="A841" s="43" t="s">
        <v>2248</v>
      </c>
      <c r="B841" s="169"/>
      <c r="C841" s="170" t="s">
        <v>12</v>
      </c>
      <c r="D841" s="78" t="s">
        <v>2819</v>
      </c>
      <c r="E841" s="83" t="s">
        <v>2286</v>
      </c>
      <c r="F841" s="83" t="s">
        <v>692</v>
      </c>
      <c r="G841" s="83" t="s">
        <v>2283</v>
      </c>
      <c r="H841" s="171">
        <f>INVENTARIO[[#This Row],[Precio Final]]</f>
        <v>15</v>
      </c>
      <c r="I841" s="192">
        <f t="shared" si="60"/>
        <v>8.67</v>
      </c>
      <c r="J841" s="83">
        <v>1</v>
      </c>
      <c r="K841" s="112">
        <f>SUMIFS(VENTAS[Cantidad],VENTAS[Código del producto Vendido],INVENTARIO[[#This Row],[Code]])</f>
        <v>0</v>
      </c>
      <c r="L841" s="121">
        <v>0</v>
      </c>
      <c r="M841" s="171">
        <f>INVENTARIO[[#This Row],[Precio Final]]*10%</f>
        <v>1.5</v>
      </c>
      <c r="N841" s="43"/>
      <c r="O841" s="43"/>
      <c r="P841" s="43">
        <v>4.28</v>
      </c>
      <c r="Q841" s="112"/>
      <c r="R841" s="43"/>
      <c r="S841" s="176">
        <v>1.5</v>
      </c>
      <c r="T841" s="168">
        <f>INVENTARIO[[#This Row],[Costo Unitario (USD)]]+INVENTARIO[[#This Row],[Costo Envío (USD)]]</f>
        <v>5.78</v>
      </c>
      <c r="U841" s="168">
        <f>INVENTARIO[[#This Row],[Costo total]]*1.5</f>
        <v>8.67</v>
      </c>
      <c r="V841" s="43">
        <v>15</v>
      </c>
      <c r="W841" s="43">
        <f>INVENTARIO[[#This Row],[Precio Final]]-INVENTARIO[[#This Row],[Costo total]]</f>
        <v>9.2199999999999989</v>
      </c>
      <c r="X841" s="172">
        <f>INVENTARIO[[#This Row],[Ganancia Unitaria]]*INVENTARIO[[#This Row],[Salidas]]</f>
        <v>0</v>
      </c>
      <c r="Y841" s="43" t="s">
        <v>2282</v>
      </c>
      <c r="Z841" s="43"/>
      <c r="AA841" s="43">
        <f>INVENTARIO[[#This Row],[Costo total]]*INVENTARIO[[#This Row],[Entradas]]</f>
        <v>5.78</v>
      </c>
      <c r="AB841" s="172">
        <f>INVENTARIO[[#This Row],[Stock Actual]]*INVENTARIO[[#This Row],[Costo total]]</f>
        <v>0</v>
      </c>
    </row>
    <row r="842" spans="1:28" ht="55" customHeight="1" x14ac:dyDescent="0.15">
      <c r="A842" s="42" t="s">
        <v>2249</v>
      </c>
      <c r="B842" s="173"/>
      <c r="C842" s="174" t="s">
        <v>12</v>
      </c>
      <c r="D842" s="78" t="s">
        <v>2819</v>
      </c>
      <c r="E842" s="78" t="s">
        <v>2286</v>
      </c>
      <c r="F842" s="78" t="s">
        <v>697</v>
      </c>
      <c r="G842" s="78" t="s">
        <v>2283</v>
      </c>
      <c r="H842" s="171">
        <f>INVENTARIO[[#This Row],[Precio Final]]</f>
        <v>15</v>
      </c>
      <c r="I842" s="193">
        <f t="shared" si="60"/>
        <v>8.67</v>
      </c>
      <c r="J842" s="78">
        <v>1</v>
      </c>
      <c r="K842" s="112">
        <f>SUMIFS(VENTAS[Cantidad],VENTAS[Código del producto Vendido],INVENTARIO[[#This Row],[Code]])</f>
        <v>1</v>
      </c>
      <c r="L842" s="120">
        <f>INVENTARIO[[#This Row],[Entradas]]-INVENTARIO[[#This Row],[Salidas]]</f>
        <v>0</v>
      </c>
      <c r="M842" s="171">
        <f>INVENTARIO[[#This Row],[Precio Final]]*10%</f>
        <v>1.5</v>
      </c>
      <c r="N842" s="42"/>
      <c r="O842" s="42"/>
      <c r="P842" s="42">
        <v>4.28</v>
      </c>
      <c r="Q842" s="110"/>
      <c r="R842" s="42"/>
      <c r="S842" s="177">
        <v>1.5</v>
      </c>
      <c r="T842" s="42">
        <f>INVENTARIO[[#This Row],[Costo Unitario (USD)]]+INVENTARIO[[#This Row],[Costo Envío (USD)]]</f>
        <v>5.78</v>
      </c>
      <c r="U842" s="42">
        <f>INVENTARIO[[#This Row],[Costo total]]*1.5</f>
        <v>8.67</v>
      </c>
      <c r="V842" s="42">
        <v>15</v>
      </c>
      <c r="W842" s="42">
        <f>INVENTARIO[[#This Row],[Precio Final]]-INVENTARIO[[#This Row],[Costo total]]</f>
        <v>9.2199999999999989</v>
      </c>
      <c r="X842" s="175">
        <f>INVENTARIO[[#This Row],[Ganancia Unitaria]]*INVENTARIO[[#This Row],[Salidas]]</f>
        <v>9.2199999999999989</v>
      </c>
      <c r="Y842" s="42" t="s">
        <v>2282</v>
      </c>
      <c r="Z842" s="20"/>
      <c r="AA842" s="20">
        <f>INVENTARIO[[#This Row],[Costo total]]*INVENTARIO[[#This Row],[Entradas]]</f>
        <v>5.78</v>
      </c>
      <c r="AB842" s="172">
        <f>INVENTARIO[[#This Row],[Stock Actual]]*INVENTARIO[[#This Row],[Costo total]]</f>
        <v>0</v>
      </c>
    </row>
    <row r="843" spans="1:28" ht="55" customHeight="1" x14ac:dyDescent="0.15">
      <c r="A843" s="43" t="s">
        <v>2250</v>
      </c>
      <c r="B843" s="169"/>
      <c r="C843" s="170" t="s">
        <v>12</v>
      </c>
      <c r="D843" s="78" t="s">
        <v>2819</v>
      </c>
      <c r="E843" s="83" t="s">
        <v>2286</v>
      </c>
      <c r="F843" s="83" t="s">
        <v>695</v>
      </c>
      <c r="G843" s="83" t="s">
        <v>2283</v>
      </c>
      <c r="H843" s="171">
        <f>INVENTARIO[[#This Row],[Precio Final]]</f>
        <v>15</v>
      </c>
      <c r="I843" s="192">
        <f t="shared" si="60"/>
        <v>8.67</v>
      </c>
      <c r="J843" s="83">
        <v>1</v>
      </c>
      <c r="K843" s="112">
        <f>SUMIFS(VENTAS[Cantidad],VENTAS[Código del producto Vendido],INVENTARIO[[#This Row],[Code]])</f>
        <v>1</v>
      </c>
      <c r="L843" s="121">
        <f>INVENTARIO[[#This Row],[Entradas]]-INVENTARIO[[#This Row],[Salidas]]</f>
        <v>0</v>
      </c>
      <c r="M843" s="171">
        <f>INVENTARIO[[#This Row],[Precio Final]]*10%</f>
        <v>1.5</v>
      </c>
      <c r="N843" s="43"/>
      <c r="O843" s="43"/>
      <c r="P843" s="43">
        <v>4.28</v>
      </c>
      <c r="Q843" s="112"/>
      <c r="R843" s="43"/>
      <c r="S843" s="176">
        <v>1.5</v>
      </c>
      <c r="T843" s="168">
        <f>INVENTARIO[[#This Row],[Costo Unitario (USD)]]+INVENTARIO[[#This Row],[Costo Envío (USD)]]</f>
        <v>5.78</v>
      </c>
      <c r="U843" s="168">
        <f>INVENTARIO[[#This Row],[Costo total]]*1.5</f>
        <v>8.67</v>
      </c>
      <c r="V843" s="43">
        <v>15</v>
      </c>
      <c r="W843" s="43">
        <f>INVENTARIO[[#This Row],[Precio Final]]-INVENTARIO[[#This Row],[Costo total]]</f>
        <v>9.2199999999999989</v>
      </c>
      <c r="X843" s="172">
        <f>INVENTARIO[[#This Row],[Ganancia Unitaria]]*INVENTARIO[[#This Row],[Salidas]]</f>
        <v>9.2199999999999989</v>
      </c>
      <c r="Y843" s="43" t="s">
        <v>2282</v>
      </c>
      <c r="Z843" s="43"/>
      <c r="AA843" s="43">
        <f>INVENTARIO[[#This Row],[Costo total]]*INVENTARIO[[#This Row],[Entradas]]</f>
        <v>5.78</v>
      </c>
      <c r="AB843" s="172">
        <f>INVENTARIO[[#This Row],[Stock Actual]]*INVENTARIO[[#This Row],[Costo total]]</f>
        <v>0</v>
      </c>
    </row>
    <row r="844" spans="1:28" ht="55" customHeight="1" x14ac:dyDescent="0.15">
      <c r="A844" s="42" t="s">
        <v>2251</v>
      </c>
      <c r="B844" s="173"/>
      <c r="C844" s="174" t="s">
        <v>12</v>
      </c>
      <c r="D844" s="78" t="s">
        <v>2819</v>
      </c>
      <c r="E844" s="78" t="s">
        <v>2287</v>
      </c>
      <c r="F844" s="78" t="s">
        <v>695</v>
      </c>
      <c r="G844" s="78" t="s">
        <v>2283</v>
      </c>
      <c r="H844" s="171">
        <f>INVENTARIO[[#This Row],[Precio Final]]</f>
        <v>12</v>
      </c>
      <c r="I844" s="193">
        <f t="shared" si="60"/>
        <v>9.5549999999999997</v>
      </c>
      <c r="J844" s="78">
        <v>1</v>
      </c>
      <c r="K844" s="112">
        <f>SUMIFS(VENTAS[Cantidad],VENTAS[Código del producto Vendido],INVENTARIO[[#This Row],[Code]])</f>
        <v>1</v>
      </c>
      <c r="L844" s="120">
        <f>INVENTARIO[[#This Row],[Entradas]]-INVENTARIO[[#This Row],[Salidas]]</f>
        <v>0</v>
      </c>
      <c r="M844" s="171">
        <f>INVENTARIO[[#This Row],[Precio Final]]*10%</f>
        <v>1.2000000000000002</v>
      </c>
      <c r="N844" s="42"/>
      <c r="O844" s="42"/>
      <c r="P844" s="42">
        <v>4.87</v>
      </c>
      <c r="Q844" s="110"/>
      <c r="R844" s="42"/>
      <c r="S844" s="177">
        <v>1.5</v>
      </c>
      <c r="T844" s="42">
        <f>INVENTARIO[[#This Row],[Costo Unitario (USD)]]+INVENTARIO[[#This Row],[Costo Envío (USD)]]</f>
        <v>6.37</v>
      </c>
      <c r="U844" s="42">
        <f>INVENTARIO[[#This Row],[Costo total]]*1.5</f>
        <v>9.5549999999999997</v>
      </c>
      <c r="V844" s="42">
        <v>12</v>
      </c>
      <c r="W844" s="42">
        <f>INVENTARIO[[#This Row],[Precio Final]]-INVENTARIO[[#This Row],[Costo total]]</f>
        <v>5.63</v>
      </c>
      <c r="X844" s="175">
        <f>INVENTARIO[[#This Row],[Ganancia Unitaria]]*INVENTARIO[[#This Row],[Salidas]]</f>
        <v>5.63</v>
      </c>
      <c r="Y844" s="42" t="s">
        <v>2282</v>
      </c>
      <c r="Z844" s="20"/>
      <c r="AA844" s="20">
        <f>INVENTARIO[[#This Row],[Costo total]]*INVENTARIO[[#This Row],[Entradas]]</f>
        <v>6.37</v>
      </c>
      <c r="AB844" s="172">
        <f>INVENTARIO[[#This Row],[Stock Actual]]*INVENTARIO[[#This Row],[Costo total]]</f>
        <v>0</v>
      </c>
    </row>
    <row r="845" spans="1:28" ht="55" customHeight="1" x14ac:dyDescent="0.15">
      <c r="A845" s="43" t="s">
        <v>2252</v>
      </c>
      <c r="B845" s="169"/>
      <c r="C845" s="170" t="s">
        <v>12</v>
      </c>
      <c r="D845" s="78" t="s">
        <v>2819</v>
      </c>
      <c r="E845" s="83" t="s">
        <v>2288</v>
      </c>
      <c r="F845" s="83" t="s">
        <v>697</v>
      </c>
      <c r="G845" s="83" t="s">
        <v>2283</v>
      </c>
      <c r="H845" s="171">
        <f>INVENTARIO[[#This Row],[Precio Final]]</f>
        <v>12</v>
      </c>
      <c r="I845" s="192">
        <f t="shared" si="60"/>
        <v>9.5549999999999997</v>
      </c>
      <c r="J845" s="83">
        <v>1</v>
      </c>
      <c r="K845" s="112">
        <f>SUMIFS(VENTAS[Cantidad],VENTAS[Código del producto Vendido],INVENTARIO[[#This Row],[Code]])</f>
        <v>1</v>
      </c>
      <c r="L845" s="121">
        <f>INVENTARIO[[#This Row],[Entradas]]-INVENTARIO[[#This Row],[Salidas]]</f>
        <v>0</v>
      </c>
      <c r="M845" s="171">
        <f>INVENTARIO[[#This Row],[Precio Final]]*10%</f>
        <v>1.2000000000000002</v>
      </c>
      <c r="N845" s="43"/>
      <c r="O845" s="43"/>
      <c r="P845" s="43">
        <v>4.87</v>
      </c>
      <c r="Q845" s="112"/>
      <c r="R845" s="43"/>
      <c r="S845" s="176">
        <v>1.5</v>
      </c>
      <c r="T845" s="168">
        <f>INVENTARIO[[#This Row],[Costo Unitario (USD)]]+INVENTARIO[[#This Row],[Costo Envío (USD)]]</f>
        <v>6.37</v>
      </c>
      <c r="U845" s="168">
        <f>INVENTARIO[[#This Row],[Costo total]]*1.5</f>
        <v>9.5549999999999997</v>
      </c>
      <c r="V845" s="43">
        <v>12</v>
      </c>
      <c r="W845" s="43">
        <f>INVENTARIO[[#This Row],[Precio Final]]-INVENTARIO[[#This Row],[Costo total]]</f>
        <v>5.63</v>
      </c>
      <c r="X845" s="172">
        <f>INVENTARIO[[#This Row],[Ganancia Unitaria]]*INVENTARIO[[#This Row],[Salidas]]</f>
        <v>5.63</v>
      </c>
      <c r="Y845" s="43" t="s">
        <v>2282</v>
      </c>
      <c r="Z845" s="43"/>
      <c r="AA845" s="43">
        <f>INVENTARIO[[#This Row],[Costo total]]*INVENTARIO[[#This Row],[Entradas]]</f>
        <v>6.37</v>
      </c>
      <c r="AB845" s="172">
        <f>INVENTARIO[[#This Row],[Stock Actual]]*INVENTARIO[[#This Row],[Costo total]]</f>
        <v>0</v>
      </c>
    </row>
    <row r="846" spans="1:28" ht="55" customHeight="1" x14ac:dyDescent="0.15">
      <c r="A846" s="42" t="s">
        <v>2253</v>
      </c>
      <c r="B846" s="173"/>
      <c r="C846" s="174" t="s">
        <v>12</v>
      </c>
      <c r="D846" s="78" t="s">
        <v>1209</v>
      </c>
      <c r="E846" s="78" t="s">
        <v>2289</v>
      </c>
      <c r="F846" s="78" t="s">
        <v>697</v>
      </c>
      <c r="G846" s="78" t="s">
        <v>2283</v>
      </c>
      <c r="H846" s="171">
        <f>INVENTARIO[[#This Row],[Precio Final]]</f>
        <v>28</v>
      </c>
      <c r="I846" s="193">
        <f t="shared" si="60"/>
        <v>28.049999999999997</v>
      </c>
      <c r="J846" s="78">
        <v>1</v>
      </c>
      <c r="K846" s="112">
        <f>SUMIFS(VENTAS[Cantidad],VENTAS[Código del producto Vendido],INVENTARIO[[#This Row],[Code]])</f>
        <v>1</v>
      </c>
      <c r="L846" s="120">
        <f>INVENTARIO[[#This Row],[Entradas]]-INVENTARIO[[#This Row],[Salidas]]</f>
        <v>0</v>
      </c>
      <c r="M846" s="171">
        <f>INVENTARIO[[#This Row],[Precio Final]]*10%</f>
        <v>2.8000000000000003</v>
      </c>
      <c r="N846" s="42"/>
      <c r="O846" s="42"/>
      <c r="P846" s="42">
        <v>17.2</v>
      </c>
      <c r="Q846" s="110"/>
      <c r="R846" s="42"/>
      <c r="S846" s="177">
        <v>1.5</v>
      </c>
      <c r="T846" s="42">
        <f>INVENTARIO[[#This Row],[Costo Unitario (USD)]]+INVENTARIO[[#This Row],[Costo Envío (USD)]]</f>
        <v>18.7</v>
      </c>
      <c r="U846" s="42">
        <f>INVENTARIO[[#This Row],[Costo total]]*1.5</f>
        <v>28.049999999999997</v>
      </c>
      <c r="V846" s="42">
        <v>28</v>
      </c>
      <c r="W846" s="42">
        <f>INVENTARIO[[#This Row],[Precio Final]]-INVENTARIO[[#This Row],[Costo total]]</f>
        <v>9.3000000000000007</v>
      </c>
      <c r="X846" s="175">
        <f>INVENTARIO[[#This Row],[Ganancia Unitaria]]*INVENTARIO[[#This Row],[Salidas]]</f>
        <v>9.3000000000000007</v>
      </c>
      <c r="Y846" s="42" t="s">
        <v>2282</v>
      </c>
      <c r="Z846" s="20"/>
      <c r="AA846" s="20">
        <f>INVENTARIO[[#This Row],[Costo total]]*INVENTARIO[[#This Row],[Entradas]]</f>
        <v>18.7</v>
      </c>
      <c r="AB846" s="172">
        <f>INVENTARIO[[#This Row],[Stock Actual]]*INVENTARIO[[#This Row],[Costo total]]</f>
        <v>0</v>
      </c>
    </row>
    <row r="847" spans="1:28" ht="55" customHeight="1" x14ac:dyDescent="0.15">
      <c r="A847" s="43" t="s">
        <v>2254</v>
      </c>
      <c r="B847" s="169"/>
      <c r="C847" s="170" t="s">
        <v>12</v>
      </c>
      <c r="D847" s="83" t="s">
        <v>2661</v>
      </c>
      <c r="E847" s="83" t="s">
        <v>2685</v>
      </c>
      <c r="F847" s="83" t="s">
        <v>693</v>
      </c>
      <c r="G847" s="83" t="s">
        <v>2283</v>
      </c>
      <c r="H847" s="171">
        <f>INVENTARIO[[#This Row],[Precio Final]]</f>
        <v>23</v>
      </c>
      <c r="I847" s="192">
        <f t="shared" si="60"/>
        <v>21.975000000000001</v>
      </c>
      <c r="J847" s="83">
        <v>1</v>
      </c>
      <c r="K847" s="112">
        <f>SUMIFS(VENTAS[Cantidad],VENTAS[Código del producto Vendido],INVENTARIO[[#This Row],[Code]])</f>
        <v>0</v>
      </c>
      <c r="L847" s="121">
        <f>INVENTARIO[[#This Row],[Entradas]]-INVENTARIO[[#This Row],[Salidas]]</f>
        <v>1</v>
      </c>
      <c r="M847" s="171">
        <f>INVENTARIO[[#This Row],[Precio Final]]*10%</f>
        <v>2.3000000000000003</v>
      </c>
      <c r="N847" s="43"/>
      <c r="O847" s="43"/>
      <c r="P847" s="43">
        <v>13.15</v>
      </c>
      <c r="Q847" s="112"/>
      <c r="R847" s="43"/>
      <c r="S847" s="176">
        <v>1.5</v>
      </c>
      <c r="T847" s="168">
        <f>INVENTARIO[[#This Row],[Costo Unitario (USD)]]+INVENTARIO[[#This Row],[Costo Envío (USD)]]</f>
        <v>14.65</v>
      </c>
      <c r="U847" s="168">
        <f>INVENTARIO[[#This Row],[Costo total]]*1.5</f>
        <v>21.975000000000001</v>
      </c>
      <c r="V847" s="43">
        <v>23</v>
      </c>
      <c r="W847" s="43">
        <f>INVENTARIO[[#This Row],[Precio Final]]-INVENTARIO[[#This Row],[Costo total]]</f>
        <v>8.35</v>
      </c>
      <c r="X847" s="172">
        <f>INVENTARIO[[#This Row],[Ganancia Unitaria]]*INVENTARIO[[#This Row],[Salidas]]</f>
        <v>0</v>
      </c>
      <c r="Y847" s="43" t="s">
        <v>2282</v>
      </c>
      <c r="Z847" s="43"/>
      <c r="AA847" s="43">
        <f>INVENTARIO[[#This Row],[Costo total]]*INVENTARIO[[#This Row],[Entradas]]</f>
        <v>14.65</v>
      </c>
      <c r="AB847" s="172">
        <f>INVENTARIO[[#This Row],[Stock Actual]]*INVENTARIO[[#This Row],[Costo total]]</f>
        <v>14.65</v>
      </c>
    </row>
    <row r="848" spans="1:28" ht="55" customHeight="1" x14ac:dyDescent="0.15">
      <c r="A848" s="42" t="s">
        <v>2255</v>
      </c>
      <c r="B848" s="173"/>
      <c r="C848" s="174" t="s">
        <v>12</v>
      </c>
      <c r="D848" s="78" t="s">
        <v>53</v>
      </c>
      <c r="E848" s="78" t="s">
        <v>2290</v>
      </c>
      <c r="F848" s="78" t="s">
        <v>692</v>
      </c>
      <c r="G848" s="78" t="s">
        <v>2283</v>
      </c>
      <c r="H848" s="171">
        <f>INVENTARIO[[#This Row],[Precio Final]]</f>
        <v>25</v>
      </c>
      <c r="I848" s="193">
        <f t="shared" si="60"/>
        <v>20.955000000000002</v>
      </c>
      <c r="J848" s="78">
        <v>1</v>
      </c>
      <c r="K848" s="112">
        <f>SUMIFS(VENTAS[Cantidad],VENTAS[Código del producto Vendido],INVENTARIO[[#This Row],[Code]])</f>
        <v>0</v>
      </c>
      <c r="L848" s="120">
        <f>INVENTARIO[[#This Row],[Entradas]]-INVENTARIO[[#This Row],[Salidas]]</f>
        <v>1</v>
      </c>
      <c r="M848" s="171">
        <f>INVENTARIO[[#This Row],[Precio Final]]*10%</f>
        <v>2.5</v>
      </c>
      <c r="N848" s="42"/>
      <c r="O848" s="42"/>
      <c r="P848" s="42">
        <v>12.47</v>
      </c>
      <c r="Q848" s="110"/>
      <c r="R848" s="42"/>
      <c r="S848" s="177">
        <v>1.5</v>
      </c>
      <c r="T848" s="42">
        <f>INVENTARIO[[#This Row],[Costo Unitario (USD)]]+INVENTARIO[[#This Row],[Costo Envío (USD)]]</f>
        <v>13.97</v>
      </c>
      <c r="U848" s="42">
        <f>INVENTARIO[[#This Row],[Costo total]]*1.5</f>
        <v>20.955000000000002</v>
      </c>
      <c r="V848" s="42">
        <v>25</v>
      </c>
      <c r="W848" s="42">
        <f>INVENTARIO[[#This Row],[Precio Final]]-INVENTARIO[[#This Row],[Costo total]]</f>
        <v>11.03</v>
      </c>
      <c r="X848" s="175">
        <f>INVENTARIO[[#This Row],[Ganancia Unitaria]]*INVENTARIO[[#This Row],[Salidas]]</f>
        <v>0</v>
      </c>
      <c r="Y848" s="42" t="s">
        <v>2282</v>
      </c>
      <c r="Z848" s="20"/>
      <c r="AA848" s="20">
        <f>INVENTARIO[[#This Row],[Costo total]]*INVENTARIO[[#This Row],[Entradas]]</f>
        <v>13.97</v>
      </c>
      <c r="AB848" s="172">
        <f>INVENTARIO[[#This Row],[Stock Actual]]*INVENTARIO[[#This Row],[Costo total]]</f>
        <v>13.97</v>
      </c>
    </row>
    <row r="849" spans="1:28" ht="55" customHeight="1" x14ac:dyDescent="0.15">
      <c r="A849" s="43" t="s">
        <v>2256</v>
      </c>
      <c r="B849" s="169"/>
      <c r="C849" s="170" t="s">
        <v>12</v>
      </c>
      <c r="D849" s="83" t="s">
        <v>53</v>
      </c>
      <c r="E849" s="83" t="s">
        <v>2290</v>
      </c>
      <c r="F849" s="83" t="s">
        <v>697</v>
      </c>
      <c r="G849" s="83" t="s">
        <v>2283</v>
      </c>
      <c r="H849" s="171">
        <f>INVENTARIO[[#This Row],[Precio Final]]</f>
        <v>28</v>
      </c>
      <c r="I849" s="192">
        <f t="shared" si="60"/>
        <v>20.955000000000002</v>
      </c>
      <c r="J849" s="83">
        <v>1</v>
      </c>
      <c r="K849" s="112">
        <f>SUMIFS(VENTAS[Cantidad],VENTAS[Código del producto Vendido],INVENTARIO[[#This Row],[Code]])</f>
        <v>2</v>
      </c>
      <c r="L849" s="121">
        <v>0</v>
      </c>
      <c r="M849" s="171">
        <f>INVENTARIO[[#This Row],[Precio Final]]*10%</f>
        <v>2.8000000000000003</v>
      </c>
      <c r="N849" s="43"/>
      <c r="O849" s="43"/>
      <c r="P849" s="43">
        <v>12.47</v>
      </c>
      <c r="Q849" s="112"/>
      <c r="R849" s="43"/>
      <c r="S849" s="176">
        <v>1.5</v>
      </c>
      <c r="T849" s="168">
        <f>INVENTARIO[[#This Row],[Costo Unitario (USD)]]+INVENTARIO[[#This Row],[Costo Envío (USD)]]</f>
        <v>13.97</v>
      </c>
      <c r="U849" s="168">
        <f>INVENTARIO[[#This Row],[Costo total]]*1.5</f>
        <v>20.955000000000002</v>
      </c>
      <c r="V849" s="43">
        <v>28</v>
      </c>
      <c r="W849" s="43">
        <f>INVENTARIO[[#This Row],[Precio Final]]-INVENTARIO[[#This Row],[Costo total]]</f>
        <v>14.03</v>
      </c>
      <c r="X849" s="172">
        <f>INVENTARIO[[#This Row],[Ganancia Unitaria]]*INVENTARIO[[#This Row],[Salidas]]</f>
        <v>28.06</v>
      </c>
      <c r="Y849" s="43" t="s">
        <v>2282</v>
      </c>
      <c r="Z849" s="43"/>
      <c r="AA849" s="43">
        <f>INVENTARIO[[#This Row],[Costo total]]*INVENTARIO[[#This Row],[Entradas]]</f>
        <v>13.97</v>
      </c>
      <c r="AB849" s="172">
        <f>INVENTARIO[[#This Row],[Stock Actual]]*INVENTARIO[[#This Row],[Costo total]]</f>
        <v>0</v>
      </c>
    </row>
    <row r="850" spans="1:28" ht="55" customHeight="1" x14ac:dyDescent="0.15">
      <c r="A850" s="42" t="s">
        <v>2257</v>
      </c>
      <c r="B850" s="173"/>
      <c r="C850" s="174" t="s">
        <v>12</v>
      </c>
      <c r="D850" s="78" t="s">
        <v>53</v>
      </c>
      <c r="E850" s="78" t="s">
        <v>2291</v>
      </c>
      <c r="F850" s="78" t="s">
        <v>692</v>
      </c>
      <c r="G850" s="78" t="s">
        <v>2283</v>
      </c>
      <c r="H850" s="171">
        <f>INVENTARIO[[#This Row],[Precio Final]]</f>
        <v>28</v>
      </c>
      <c r="I850" s="193">
        <f t="shared" si="60"/>
        <v>25.049999999999997</v>
      </c>
      <c r="J850" s="78">
        <v>1</v>
      </c>
      <c r="K850" s="112">
        <f>SUMIFS(VENTAS[Cantidad],VENTAS[Código del producto Vendido],INVENTARIO[[#This Row],[Code]])</f>
        <v>1</v>
      </c>
      <c r="L850" s="120">
        <f>INVENTARIO[[#This Row],[Entradas]]-INVENTARIO[[#This Row],[Salidas]]</f>
        <v>0</v>
      </c>
      <c r="M850" s="171">
        <f>INVENTARIO[[#This Row],[Precio Final]]*10%</f>
        <v>2.8000000000000003</v>
      </c>
      <c r="N850" s="42"/>
      <c r="O850" s="42"/>
      <c r="P850" s="42">
        <v>15.2</v>
      </c>
      <c r="Q850" s="110"/>
      <c r="R850" s="42"/>
      <c r="S850" s="177">
        <v>1.5</v>
      </c>
      <c r="T850" s="42">
        <f>INVENTARIO[[#This Row],[Costo Unitario (USD)]]+INVENTARIO[[#This Row],[Costo Envío (USD)]]</f>
        <v>16.7</v>
      </c>
      <c r="U850" s="42">
        <f>INVENTARIO[[#This Row],[Costo total]]*1.5</f>
        <v>25.049999999999997</v>
      </c>
      <c r="V850" s="42">
        <v>28</v>
      </c>
      <c r="W850" s="42">
        <f>INVENTARIO[[#This Row],[Precio Final]]-INVENTARIO[[#This Row],[Costo total]]</f>
        <v>11.3</v>
      </c>
      <c r="X850" s="175">
        <f>INVENTARIO[[#This Row],[Ganancia Unitaria]]*INVENTARIO[[#This Row],[Salidas]]</f>
        <v>11.3</v>
      </c>
      <c r="Y850" s="42" t="s">
        <v>2282</v>
      </c>
      <c r="Z850" s="20"/>
      <c r="AA850" s="20">
        <f>INVENTARIO[[#This Row],[Costo total]]*INVENTARIO[[#This Row],[Entradas]]</f>
        <v>16.7</v>
      </c>
      <c r="AB850" s="172">
        <f>INVENTARIO[[#This Row],[Stock Actual]]*INVENTARIO[[#This Row],[Costo total]]</f>
        <v>0</v>
      </c>
    </row>
    <row r="851" spans="1:28" ht="55" customHeight="1" x14ac:dyDescent="0.15">
      <c r="A851" s="43" t="s">
        <v>2258</v>
      </c>
      <c r="B851" s="169"/>
      <c r="C851" s="170" t="s">
        <v>12</v>
      </c>
      <c r="D851" s="83" t="s">
        <v>53</v>
      </c>
      <c r="E851" s="83" t="s">
        <v>2291</v>
      </c>
      <c r="F851" s="83" t="s">
        <v>697</v>
      </c>
      <c r="G851" s="83" t="s">
        <v>2283</v>
      </c>
      <c r="H851" s="171">
        <f>INVENTARIO[[#This Row],[Precio Final]]</f>
        <v>28</v>
      </c>
      <c r="I851" s="192">
        <f t="shared" si="60"/>
        <v>25.049999999999997</v>
      </c>
      <c r="J851" s="83">
        <v>1</v>
      </c>
      <c r="K851" s="112">
        <f>SUMIFS(VENTAS[Cantidad],VENTAS[Código del producto Vendido],INVENTARIO[[#This Row],[Code]])</f>
        <v>1</v>
      </c>
      <c r="L851" s="121">
        <f>INVENTARIO[[#This Row],[Entradas]]-INVENTARIO[[#This Row],[Salidas]]</f>
        <v>0</v>
      </c>
      <c r="M851" s="171">
        <f>INVENTARIO[[#This Row],[Precio Final]]*10%</f>
        <v>2.8000000000000003</v>
      </c>
      <c r="N851" s="43"/>
      <c r="O851" s="43"/>
      <c r="P851" s="43">
        <v>15.2</v>
      </c>
      <c r="Q851" s="112"/>
      <c r="R851" s="43"/>
      <c r="S851" s="176">
        <v>1.5</v>
      </c>
      <c r="T851" s="168">
        <f>INVENTARIO[[#This Row],[Costo Unitario (USD)]]+INVENTARIO[[#This Row],[Costo Envío (USD)]]</f>
        <v>16.7</v>
      </c>
      <c r="U851" s="168">
        <f>INVENTARIO[[#This Row],[Costo total]]*1.5</f>
        <v>25.049999999999997</v>
      </c>
      <c r="V851" s="43">
        <v>28</v>
      </c>
      <c r="W851" s="43">
        <f>INVENTARIO[[#This Row],[Precio Final]]-INVENTARIO[[#This Row],[Costo total]]</f>
        <v>11.3</v>
      </c>
      <c r="X851" s="172">
        <f>INVENTARIO[[#This Row],[Ganancia Unitaria]]*INVENTARIO[[#This Row],[Salidas]]</f>
        <v>11.3</v>
      </c>
      <c r="Y851" s="43" t="s">
        <v>2282</v>
      </c>
      <c r="Z851" s="43"/>
      <c r="AA851" s="43">
        <f>INVENTARIO[[#This Row],[Costo total]]*INVENTARIO[[#This Row],[Entradas]]</f>
        <v>16.7</v>
      </c>
      <c r="AB851" s="172">
        <f>INVENTARIO[[#This Row],[Stock Actual]]*INVENTARIO[[#This Row],[Costo total]]</f>
        <v>0</v>
      </c>
    </row>
    <row r="852" spans="1:28" ht="55" customHeight="1" x14ac:dyDescent="0.15">
      <c r="A852" s="42" t="s">
        <v>2259</v>
      </c>
      <c r="B852" s="173"/>
      <c r="C852" s="174" t="s">
        <v>12</v>
      </c>
      <c r="D852" s="78" t="s">
        <v>215</v>
      </c>
      <c r="E852" s="78" t="s">
        <v>2117</v>
      </c>
      <c r="F852" s="78" t="s">
        <v>714</v>
      </c>
      <c r="G852" s="78" t="s">
        <v>2283</v>
      </c>
      <c r="H852" s="171">
        <f>INVENTARIO[[#This Row],[Precio Final]]</f>
        <v>45</v>
      </c>
      <c r="I852" s="193">
        <f t="shared" si="60"/>
        <v>33.630000000000003</v>
      </c>
      <c r="J852" s="78">
        <v>2</v>
      </c>
      <c r="K852" s="112">
        <f>SUMIFS(VENTAS[Cantidad],VENTAS[Código del producto Vendido],INVENTARIO[[#This Row],[Code]])</f>
        <v>0</v>
      </c>
      <c r="L852" s="120">
        <f>INVENTARIO[[#This Row],[Entradas]]-INVENTARIO[[#This Row],[Salidas]]</f>
        <v>2</v>
      </c>
      <c r="M852" s="171">
        <f>INVENTARIO[[#This Row],[Precio Final]]*10%</f>
        <v>4.5</v>
      </c>
      <c r="N852" s="42"/>
      <c r="O852" s="42"/>
      <c r="P852" s="42">
        <v>20.92</v>
      </c>
      <c r="Q852" s="110"/>
      <c r="R852" s="42"/>
      <c r="S852" s="177">
        <v>1.5</v>
      </c>
      <c r="T852" s="42">
        <f>INVENTARIO[[#This Row],[Costo Unitario (USD)]]+INVENTARIO[[#This Row],[Costo Envío (USD)]]</f>
        <v>22.42</v>
      </c>
      <c r="U852" s="42">
        <f>INVENTARIO[[#This Row],[Costo total]]*1.5</f>
        <v>33.630000000000003</v>
      </c>
      <c r="V852" s="42">
        <v>45</v>
      </c>
      <c r="W852" s="42">
        <f>INVENTARIO[[#This Row],[Precio Final]]-INVENTARIO[[#This Row],[Costo total]]</f>
        <v>22.58</v>
      </c>
      <c r="X852" s="175">
        <f>INVENTARIO[[#This Row],[Ganancia Unitaria]]*INVENTARIO[[#This Row],[Salidas]]</f>
        <v>0</v>
      </c>
      <c r="Y852" s="42" t="s">
        <v>2282</v>
      </c>
      <c r="Z852" s="20"/>
      <c r="AA852" s="20">
        <f>INVENTARIO[[#This Row],[Costo total]]*INVENTARIO[[#This Row],[Entradas]]</f>
        <v>44.84</v>
      </c>
      <c r="AB852" s="172">
        <f>INVENTARIO[[#This Row],[Stock Actual]]*INVENTARIO[[#This Row],[Costo total]]</f>
        <v>44.84</v>
      </c>
    </row>
    <row r="853" spans="1:28" ht="55" customHeight="1" x14ac:dyDescent="0.15">
      <c r="A853" s="43" t="s">
        <v>2260</v>
      </c>
      <c r="B853" s="169"/>
      <c r="C853" s="170" t="s">
        <v>12</v>
      </c>
      <c r="D853" s="83" t="s">
        <v>215</v>
      </c>
      <c r="E853" s="83" t="s">
        <v>2117</v>
      </c>
      <c r="F853" s="83" t="s">
        <v>2325</v>
      </c>
      <c r="G853" s="83" t="s">
        <v>2283</v>
      </c>
      <c r="H853" s="171">
        <f>INVENTARIO[[#This Row],[Precio Final]]</f>
        <v>45</v>
      </c>
      <c r="I853" s="192">
        <f t="shared" si="60"/>
        <v>33.630000000000003</v>
      </c>
      <c r="J853" s="83">
        <v>2</v>
      </c>
      <c r="K853" s="112">
        <f>SUMIFS(VENTAS[Cantidad],VENTAS[Código del producto Vendido],INVENTARIO[[#This Row],[Code]])</f>
        <v>1</v>
      </c>
      <c r="L853" s="121">
        <f>INVENTARIO[[#This Row],[Entradas]]-INVENTARIO[[#This Row],[Salidas]]</f>
        <v>1</v>
      </c>
      <c r="M853" s="171">
        <f>INVENTARIO[[#This Row],[Precio Final]]*10%</f>
        <v>4.5</v>
      </c>
      <c r="N853" s="43"/>
      <c r="O853" s="43"/>
      <c r="P853" s="43">
        <v>20.92</v>
      </c>
      <c r="Q853" s="112"/>
      <c r="R853" s="43"/>
      <c r="S853" s="176">
        <v>1.5</v>
      </c>
      <c r="T853" s="168">
        <f>INVENTARIO[[#This Row],[Costo Unitario (USD)]]+INVENTARIO[[#This Row],[Costo Envío (USD)]]</f>
        <v>22.42</v>
      </c>
      <c r="U853" s="168">
        <f>INVENTARIO[[#This Row],[Costo total]]*1.5</f>
        <v>33.630000000000003</v>
      </c>
      <c r="V853" s="43">
        <v>45</v>
      </c>
      <c r="W853" s="43">
        <f>INVENTARIO[[#This Row],[Precio Final]]-INVENTARIO[[#This Row],[Costo total]]</f>
        <v>22.58</v>
      </c>
      <c r="X853" s="172">
        <f>INVENTARIO[[#This Row],[Ganancia Unitaria]]*INVENTARIO[[#This Row],[Salidas]]</f>
        <v>22.58</v>
      </c>
      <c r="Y853" s="43" t="s">
        <v>2282</v>
      </c>
      <c r="Z853" s="43"/>
      <c r="AA853" s="43">
        <f>INVENTARIO[[#This Row],[Costo total]]*INVENTARIO[[#This Row],[Entradas]]</f>
        <v>44.84</v>
      </c>
      <c r="AB853" s="172">
        <f>INVENTARIO[[#This Row],[Stock Actual]]*INVENTARIO[[#This Row],[Costo total]]</f>
        <v>22.42</v>
      </c>
    </row>
    <row r="854" spans="1:28" ht="55" customHeight="1" x14ac:dyDescent="0.15">
      <c r="A854" s="43" t="s">
        <v>2561</v>
      </c>
      <c r="B854" s="173"/>
      <c r="C854" s="174" t="s">
        <v>12</v>
      </c>
      <c r="D854" s="78" t="s">
        <v>50</v>
      </c>
      <c r="E854" s="78" t="s">
        <v>2139</v>
      </c>
      <c r="F854" s="78" t="s">
        <v>2381</v>
      </c>
      <c r="G854" s="78" t="s">
        <v>2283</v>
      </c>
      <c r="H854" s="171">
        <f>INVENTARIO[[#This Row],[Precio Final]]</f>
        <v>20</v>
      </c>
      <c r="I854" s="193">
        <v>19</v>
      </c>
      <c r="J854" s="78">
        <v>1</v>
      </c>
      <c r="K854" s="112">
        <f>SUMIFS(VENTAS[Cantidad],VENTAS[Código del producto Vendido],INVENTARIO[[#This Row],[Code]])</f>
        <v>0</v>
      </c>
      <c r="L854" s="121">
        <f>INVENTARIO[[#This Row],[Entradas]]-INVENTARIO[[#This Row],[Salidas]]</f>
        <v>1</v>
      </c>
      <c r="M854" s="171">
        <f>INVENTARIO[[#This Row],[Precio Final]]*10%</f>
        <v>2</v>
      </c>
      <c r="N854" s="42"/>
      <c r="O854" s="42"/>
      <c r="P854" s="42">
        <v>10.06</v>
      </c>
      <c r="Q854" s="110"/>
      <c r="R854" s="42"/>
      <c r="S854" s="177">
        <v>1.5</v>
      </c>
      <c r="T854" s="42">
        <f>INVENTARIO[[#This Row],[Costo Unitario (USD)]]+INVENTARIO[[#This Row],[Costo Envío (USD)]]</f>
        <v>11.56</v>
      </c>
      <c r="U854" s="42">
        <f>INVENTARIO[[#This Row],[Costo total]]*1.5</f>
        <v>17.34</v>
      </c>
      <c r="V854" s="42">
        <v>20</v>
      </c>
      <c r="W854" s="42">
        <f>INVENTARIO[[#This Row],[Precio Final]]-INVENTARIO[[#This Row],[Costo total]]</f>
        <v>8.44</v>
      </c>
      <c r="X854" s="175">
        <f>INVENTARIO[[#This Row],[Ganancia Unitaria]]*INVENTARIO[[#This Row],[Salidas]]</f>
        <v>0</v>
      </c>
      <c r="Y854" s="42"/>
      <c r="Z854" s="20"/>
      <c r="AA854" s="20">
        <f>INVENTARIO[[#This Row],[Costo total]]*INVENTARIO[[#This Row],[Entradas]]</f>
        <v>11.56</v>
      </c>
      <c r="AB854" s="172">
        <f>INVENTARIO[[#This Row],[Stock Actual]]*INVENTARIO[[#This Row],[Costo total]]</f>
        <v>11.56</v>
      </c>
    </row>
    <row r="855" spans="1:28" ht="55" customHeight="1" x14ac:dyDescent="0.15">
      <c r="A855" s="42" t="s">
        <v>2261</v>
      </c>
      <c r="B855" s="173"/>
      <c r="C855" s="174" t="s">
        <v>12</v>
      </c>
      <c r="D855" s="78" t="s">
        <v>2661</v>
      </c>
      <c r="E855" s="78" t="s">
        <v>2686</v>
      </c>
      <c r="F855" s="78" t="s">
        <v>693</v>
      </c>
      <c r="G855" s="78" t="s">
        <v>2283</v>
      </c>
      <c r="H855" s="171">
        <f>INVENTARIO[[#This Row],[Precio Final]]</f>
        <v>28</v>
      </c>
      <c r="I855" s="193">
        <f t="shared" si="60"/>
        <v>25.875</v>
      </c>
      <c r="J855" s="78">
        <v>2</v>
      </c>
      <c r="K855" s="112">
        <f>SUMIFS(VENTAS[Cantidad],VENTAS[Código del producto Vendido],INVENTARIO[[#This Row],[Code]])</f>
        <v>2</v>
      </c>
      <c r="L855" s="120">
        <f>INVENTARIO[[#This Row],[Entradas]]-INVENTARIO[[#This Row],[Salidas]]</f>
        <v>0</v>
      </c>
      <c r="M855" s="171">
        <f>INVENTARIO[[#This Row],[Precio Final]]*10%</f>
        <v>2.8000000000000003</v>
      </c>
      <c r="N855" s="42"/>
      <c r="O855" s="42"/>
      <c r="P855" s="42">
        <v>15.75</v>
      </c>
      <c r="Q855" s="110"/>
      <c r="R855" s="42"/>
      <c r="S855" s="177">
        <v>1.5</v>
      </c>
      <c r="T855" s="42">
        <f>INVENTARIO[[#This Row],[Costo Unitario (USD)]]+INVENTARIO[[#This Row],[Costo Envío (USD)]]</f>
        <v>17.25</v>
      </c>
      <c r="U855" s="42">
        <f>INVENTARIO[[#This Row],[Costo total]]*1.5</f>
        <v>25.875</v>
      </c>
      <c r="V855" s="42">
        <v>28</v>
      </c>
      <c r="W855" s="42">
        <f>INVENTARIO[[#This Row],[Precio Final]]-INVENTARIO[[#This Row],[Costo total]]</f>
        <v>10.75</v>
      </c>
      <c r="X855" s="175">
        <f>INVENTARIO[[#This Row],[Ganancia Unitaria]]*INVENTARIO[[#This Row],[Salidas]]</f>
        <v>21.5</v>
      </c>
      <c r="Y855" s="42" t="s">
        <v>2282</v>
      </c>
      <c r="Z855" s="20"/>
      <c r="AA855" s="20">
        <f>INVENTARIO[[#This Row],[Costo total]]*INVENTARIO[[#This Row],[Entradas]]</f>
        <v>34.5</v>
      </c>
      <c r="AB855" s="172">
        <f>INVENTARIO[[#This Row],[Stock Actual]]*INVENTARIO[[#This Row],[Costo total]]</f>
        <v>0</v>
      </c>
    </row>
    <row r="856" spans="1:28" ht="55" customHeight="1" x14ac:dyDescent="0.15">
      <c r="A856" s="43" t="s">
        <v>2262</v>
      </c>
      <c r="B856" s="169"/>
      <c r="C856" s="170" t="s">
        <v>12</v>
      </c>
      <c r="D856" s="83" t="s">
        <v>1209</v>
      </c>
      <c r="E856" s="83" t="s">
        <v>2559</v>
      </c>
      <c r="F856" s="83" t="s">
        <v>695</v>
      </c>
      <c r="G856" s="83" t="s">
        <v>2283</v>
      </c>
      <c r="H856" s="171">
        <f>INVENTARIO[[#This Row],[Precio Final]]</f>
        <v>30</v>
      </c>
      <c r="I856" s="192">
        <f t="shared" si="60"/>
        <v>26.700000000000003</v>
      </c>
      <c r="J856" s="83">
        <v>1</v>
      </c>
      <c r="K856" s="112">
        <f>SUMIFS(VENTAS[Cantidad],VENTAS[Código del producto Vendido],INVENTARIO[[#This Row],[Code]])</f>
        <v>1</v>
      </c>
      <c r="L856" s="121">
        <f>INVENTARIO[[#This Row],[Entradas]]-INVENTARIO[[#This Row],[Salidas]]</f>
        <v>0</v>
      </c>
      <c r="M856" s="171">
        <f>INVENTARIO[[#This Row],[Precio Final]]*10%</f>
        <v>3</v>
      </c>
      <c r="N856" s="43"/>
      <c r="O856" s="43"/>
      <c r="P856" s="43">
        <v>16.3</v>
      </c>
      <c r="Q856" s="112"/>
      <c r="R856" s="43"/>
      <c r="S856" s="176">
        <v>1.5</v>
      </c>
      <c r="T856" s="168">
        <f>INVENTARIO[[#This Row],[Costo Unitario (USD)]]+INVENTARIO[[#This Row],[Costo Envío (USD)]]</f>
        <v>17.8</v>
      </c>
      <c r="U856" s="168">
        <f>INVENTARIO[[#This Row],[Costo total]]*1.5</f>
        <v>26.700000000000003</v>
      </c>
      <c r="V856" s="43">
        <v>30</v>
      </c>
      <c r="W856" s="43">
        <f>INVENTARIO[[#This Row],[Precio Final]]-INVENTARIO[[#This Row],[Costo total]]</f>
        <v>12.2</v>
      </c>
      <c r="X856" s="172">
        <f>INVENTARIO[[#This Row],[Ganancia Unitaria]]*INVENTARIO[[#This Row],[Salidas]]</f>
        <v>12.2</v>
      </c>
      <c r="Y856" s="43"/>
      <c r="Z856" s="43"/>
      <c r="AA856" s="43">
        <f>INVENTARIO[[#This Row],[Costo total]]*INVENTARIO[[#This Row],[Entradas]]</f>
        <v>17.8</v>
      </c>
      <c r="AB856" s="172">
        <f>INVENTARIO[[#This Row],[Stock Actual]]*INVENTARIO[[#This Row],[Costo total]]</f>
        <v>0</v>
      </c>
    </row>
    <row r="857" spans="1:28" ht="55" customHeight="1" x14ac:dyDescent="0.15">
      <c r="A857" s="42" t="s">
        <v>2263</v>
      </c>
      <c r="B857" s="173"/>
      <c r="C857" s="174" t="s">
        <v>12</v>
      </c>
      <c r="D857" s="78" t="s">
        <v>2687</v>
      </c>
      <c r="E857" s="78" t="s">
        <v>2559</v>
      </c>
      <c r="F857" s="78" t="s">
        <v>698</v>
      </c>
      <c r="G857" s="78" t="s">
        <v>164</v>
      </c>
      <c r="H857" s="171">
        <f>INVENTARIO[[#This Row],[Precio Final]]</f>
        <v>30</v>
      </c>
      <c r="I857" s="193">
        <f t="shared" si="60"/>
        <v>26.700000000000003</v>
      </c>
      <c r="J857" s="78">
        <v>1</v>
      </c>
      <c r="K857" s="112">
        <f>SUMIFS(VENTAS[Cantidad],VENTAS[Código del producto Vendido],INVENTARIO[[#This Row],[Code]])</f>
        <v>0</v>
      </c>
      <c r="L857" s="120">
        <f>INVENTARIO[[#This Row],[Entradas]]-INVENTARIO[[#This Row],[Salidas]]</f>
        <v>1</v>
      </c>
      <c r="M857" s="171">
        <f>INVENTARIO[[#This Row],[Precio Final]]*10%</f>
        <v>3</v>
      </c>
      <c r="N857" s="42"/>
      <c r="O857" s="42"/>
      <c r="P857" s="42">
        <v>16.3</v>
      </c>
      <c r="Q857" s="110"/>
      <c r="R857" s="42"/>
      <c r="S857" s="177">
        <v>1.5</v>
      </c>
      <c r="T857" s="42">
        <f>INVENTARIO[[#This Row],[Costo Unitario (USD)]]+INVENTARIO[[#This Row],[Costo Envío (USD)]]</f>
        <v>17.8</v>
      </c>
      <c r="U857" s="42">
        <f>INVENTARIO[[#This Row],[Costo total]]*1.5</f>
        <v>26.700000000000003</v>
      </c>
      <c r="V857" s="42">
        <v>30</v>
      </c>
      <c r="W857" s="42">
        <f>INVENTARIO[[#This Row],[Precio Final]]-INVENTARIO[[#This Row],[Costo total]]</f>
        <v>12.2</v>
      </c>
      <c r="X857" s="175">
        <f>INVENTARIO[[#This Row],[Ganancia Unitaria]]*INVENTARIO[[#This Row],[Salidas]]</f>
        <v>0</v>
      </c>
      <c r="Y857" s="42"/>
      <c r="Z857" s="20"/>
      <c r="AA857" s="20">
        <f>INVENTARIO[[#This Row],[Costo total]]*INVENTARIO[[#This Row],[Entradas]]</f>
        <v>17.8</v>
      </c>
      <c r="AB857" s="172">
        <f>INVENTARIO[[#This Row],[Stock Actual]]*INVENTARIO[[#This Row],[Costo total]]</f>
        <v>17.8</v>
      </c>
    </row>
    <row r="858" spans="1:28" ht="55" customHeight="1" x14ac:dyDescent="0.15">
      <c r="A858" s="43" t="s">
        <v>2264</v>
      </c>
      <c r="B858" s="169"/>
      <c r="C858" s="170" t="s">
        <v>12</v>
      </c>
      <c r="D858" s="78" t="s">
        <v>2819</v>
      </c>
      <c r="E858" s="83" t="s">
        <v>2310</v>
      </c>
      <c r="F858" s="83" t="s">
        <v>692</v>
      </c>
      <c r="G858" s="83" t="s">
        <v>426</v>
      </c>
      <c r="H858" s="171">
        <f>INVENTARIO[[#This Row],[Precio Final]]</f>
        <v>12</v>
      </c>
      <c r="I858" s="192">
        <f t="shared" si="60"/>
        <v>13.5</v>
      </c>
      <c r="J858" s="83">
        <v>4</v>
      </c>
      <c r="K858" s="112">
        <f>SUMIFS(VENTAS[Cantidad],VENTAS[Código del producto Vendido],INVENTARIO[[#This Row],[Code]])</f>
        <v>0</v>
      </c>
      <c r="L858" s="121">
        <f>INVENTARIO[[#This Row],[Entradas]]-INVENTARIO[[#This Row],[Salidas]]</f>
        <v>4</v>
      </c>
      <c r="M858" s="171">
        <f>INVENTARIO[[#This Row],[Precio Final]]*10%</f>
        <v>1.2000000000000002</v>
      </c>
      <c r="N858" s="43"/>
      <c r="O858" s="43"/>
      <c r="P858" s="43">
        <v>7.5</v>
      </c>
      <c r="Q858" s="112"/>
      <c r="R858" s="43"/>
      <c r="S858" s="176">
        <v>1.5</v>
      </c>
      <c r="T858" s="168">
        <f>INVENTARIO[[#This Row],[Costo Unitario (USD)]]+INVENTARIO[[#This Row],[Costo Envío (USD)]]</f>
        <v>9</v>
      </c>
      <c r="U858" s="168">
        <f>INVENTARIO[[#This Row],[Costo total]]*1.5</f>
        <v>13.5</v>
      </c>
      <c r="V858" s="43">
        <v>12</v>
      </c>
      <c r="W858" s="43">
        <f>INVENTARIO[[#This Row],[Precio Final]]-INVENTARIO[[#This Row],[Costo total]]</f>
        <v>3</v>
      </c>
      <c r="X858" s="172">
        <f>INVENTARIO[[#This Row],[Ganancia Unitaria]]*INVENTARIO[[#This Row],[Salidas]]</f>
        <v>0</v>
      </c>
      <c r="Y858" s="43"/>
      <c r="Z858" s="43"/>
      <c r="AA858" s="43">
        <f>INVENTARIO[[#This Row],[Costo total]]*INVENTARIO[[#This Row],[Entradas]]</f>
        <v>36</v>
      </c>
      <c r="AB858" s="172">
        <f>INVENTARIO[[#This Row],[Stock Actual]]*INVENTARIO[[#This Row],[Costo total]]</f>
        <v>36</v>
      </c>
    </row>
    <row r="859" spans="1:28" ht="55" customHeight="1" x14ac:dyDescent="0.15">
      <c r="A859" s="42" t="s">
        <v>2265</v>
      </c>
      <c r="B859" s="173"/>
      <c r="C859" s="174" t="s">
        <v>12</v>
      </c>
      <c r="D859" s="78" t="s">
        <v>2865</v>
      </c>
      <c r="E859" s="78" t="s">
        <v>2311</v>
      </c>
      <c r="F859" s="78" t="s">
        <v>695</v>
      </c>
      <c r="G859" s="78" t="s">
        <v>1942</v>
      </c>
      <c r="H859" s="171">
        <f>INVENTARIO[[#This Row],[Precio Final]]</f>
        <v>36</v>
      </c>
      <c r="I859" s="193">
        <f t="shared" si="60"/>
        <v>36</v>
      </c>
      <c r="J859" s="78">
        <v>2</v>
      </c>
      <c r="K859" s="112">
        <f>SUMIFS(VENTAS[Cantidad],VENTAS[Código del producto Vendido],INVENTARIO[[#This Row],[Code]])</f>
        <v>1</v>
      </c>
      <c r="L859" s="120">
        <f>INVENTARIO[[#This Row],[Entradas]]-INVENTARIO[[#This Row],[Salidas]]</f>
        <v>1</v>
      </c>
      <c r="M859" s="171">
        <f>INVENTARIO[[#This Row],[Precio Final]]*10%</f>
        <v>3.6</v>
      </c>
      <c r="N859" s="42"/>
      <c r="O859" s="42"/>
      <c r="P859" s="42">
        <v>20</v>
      </c>
      <c r="Q859" s="110"/>
      <c r="R859" s="42"/>
      <c r="S859" s="177">
        <v>4</v>
      </c>
      <c r="T859" s="42">
        <f>INVENTARIO[[#This Row],[Costo Unitario (USD)]]+INVENTARIO[[#This Row],[Costo Envío (USD)]]</f>
        <v>24</v>
      </c>
      <c r="U859" s="42">
        <f>INVENTARIO[[#This Row],[Costo total]]*1.5</f>
        <v>36</v>
      </c>
      <c r="V859" s="42">
        <v>36</v>
      </c>
      <c r="W859" s="42">
        <f>INVENTARIO[[#This Row],[Precio Final]]-INVENTARIO[[#This Row],[Costo total]]</f>
        <v>12</v>
      </c>
      <c r="X859" s="175">
        <f>INVENTARIO[[#This Row],[Ganancia Unitaria]]*INVENTARIO[[#This Row],[Salidas]]</f>
        <v>12</v>
      </c>
      <c r="Y859" s="42"/>
      <c r="Z859" s="20"/>
      <c r="AA859" s="20">
        <f>INVENTARIO[[#This Row],[Costo total]]*INVENTARIO[[#This Row],[Entradas]]</f>
        <v>48</v>
      </c>
      <c r="AB859" s="172">
        <f>INVENTARIO[[#This Row],[Stock Actual]]*INVENTARIO[[#This Row],[Costo total]]</f>
        <v>24</v>
      </c>
    </row>
    <row r="860" spans="1:28" ht="55" customHeight="1" x14ac:dyDescent="0.15">
      <c r="A860" s="43" t="s">
        <v>2266</v>
      </c>
      <c r="B860" s="169"/>
      <c r="C860" s="170" t="s">
        <v>12</v>
      </c>
      <c r="D860" s="83" t="s">
        <v>2327</v>
      </c>
      <c r="E860" s="83" t="s">
        <v>2313</v>
      </c>
      <c r="F860" s="83" t="s">
        <v>697</v>
      </c>
      <c r="G860" s="83" t="s">
        <v>1942</v>
      </c>
      <c r="H860" s="171">
        <f>INVENTARIO[[#This Row],[Precio Final]]</f>
        <v>30</v>
      </c>
      <c r="I860" s="192">
        <f t="shared" si="60"/>
        <v>30.75</v>
      </c>
      <c r="J860" s="83">
        <v>3</v>
      </c>
      <c r="K860" s="112">
        <f>SUMIFS(VENTAS[Cantidad],VENTAS[Código del producto Vendido],INVENTARIO[[#This Row],[Code]])</f>
        <v>0</v>
      </c>
      <c r="L860" s="121">
        <f>INVENTARIO[[#This Row],[Entradas]]-INVENTARIO[[#This Row],[Salidas]]</f>
        <v>3</v>
      </c>
      <c r="M860" s="171">
        <f>INVENTARIO[[#This Row],[Precio Final]]*10%</f>
        <v>3</v>
      </c>
      <c r="N860" s="43"/>
      <c r="O860" s="43"/>
      <c r="P860" s="43">
        <v>15.5</v>
      </c>
      <c r="Q860" s="112"/>
      <c r="R860" s="43"/>
      <c r="S860" s="176">
        <v>5</v>
      </c>
      <c r="T860" s="168">
        <f>INVENTARIO[[#This Row],[Costo Unitario (USD)]]+INVENTARIO[[#This Row],[Costo Envío (USD)]]</f>
        <v>20.5</v>
      </c>
      <c r="U860" s="168">
        <f>INVENTARIO[[#This Row],[Costo total]]*1.5</f>
        <v>30.75</v>
      </c>
      <c r="V860" s="43">
        <v>30</v>
      </c>
      <c r="W860" s="43">
        <f>INVENTARIO[[#This Row],[Precio Final]]-INVENTARIO[[#This Row],[Costo total]]</f>
        <v>9.5</v>
      </c>
      <c r="X860" s="172">
        <f>INVENTARIO[[#This Row],[Ganancia Unitaria]]*INVENTARIO[[#This Row],[Salidas]]</f>
        <v>0</v>
      </c>
      <c r="Y860" s="43"/>
      <c r="Z860" s="43"/>
      <c r="AA860" s="43">
        <f>INVENTARIO[[#This Row],[Costo total]]*INVENTARIO[[#This Row],[Entradas]]</f>
        <v>61.5</v>
      </c>
      <c r="AB860" s="172">
        <f>INVENTARIO[[#This Row],[Stock Actual]]*INVENTARIO[[#This Row],[Costo total]]</f>
        <v>61.5</v>
      </c>
    </row>
    <row r="861" spans="1:28" ht="55" customHeight="1" x14ac:dyDescent="0.15">
      <c r="A861" s="42" t="s">
        <v>2267</v>
      </c>
      <c r="B861" s="173"/>
      <c r="C861" s="174" t="s">
        <v>12</v>
      </c>
      <c r="D861" s="78" t="s">
        <v>2327</v>
      </c>
      <c r="E861" s="78" t="s">
        <v>2313</v>
      </c>
      <c r="F861" s="78" t="s">
        <v>695</v>
      </c>
      <c r="G861" s="78" t="s">
        <v>1942</v>
      </c>
      <c r="H861" s="171">
        <f>INVENTARIO[[#This Row],[Precio Final]]</f>
        <v>30</v>
      </c>
      <c r="I861" s="193">
        <f t="shared" si="60"/>
        <v>30.75</v>
      </c>
      <c r="J861" s="78">
        <v>1</v>
      </c>
      <c r="K861" s="112">
        <f>SUMIFS(VENTAS[Cantidad],VENTAS[Código del producto Vendido],INVENTARIO[[#This Row],[Code]])</f>
        <v>1</v>
      </c>
      <c r="L861" s="120">
        <f>INVENTARIO[[#This Row],[Entradas]]-INVENTARIO[[#This Row],[Salidas]]</f>
        <v>0</v>
      </c>
      <c r="M861" s="171">
        <f>INVENTARIO[[#This Row],[Precio Final]]*10%</f>
        <v>3</v>
      </c>
      <c r="N861" s="42"/>
      <c r="O861" s="42"/>
      <c r="P861" s="42">
        <v>15.5</v>
      </c>
      <c r="Q861" s="110"/>
      <c r="R861" s="42"/>
      <c r="S861" s="177">
        <v>5</v>
      </c>
      <c r="T861" s="42">
        <f>INVENTARIO[[#This Row],[Costo Unitario (USD)]]+INVENTARIO[[#This Row],[Costo Envío (USD)]]</f>
        <v>20.5</v>
      </c>
      <c r="U861" s="42">
        <f>INVENTARIO[[#This Row],[Costo total]]*1.5</f>
        <v>30.75</v>
      </c>
      <c r="V861" s="42">
        <v>30</v>
      </c>
      <c r="W861" s="42">
        <f>INVENTARIO[[#This Row],[Precio Final]]-INVENTARIO[[#This Row],[Costo total]]</f>
        <v>9.5</v>
      </c>
      <c r="X861" s="175">
        <f>INVENTARIO[[#This Row],[Ganancia Unitaria]]*INVENTARIO[[#This Row],[Salidas]]</f>
        <v>9.5</v>
      </c>
      <c r="Y861" s="42"/>
      <c r="Z861" s="20"/>
      <c r="AA861" s="20">
        <f>INVENTARIO[[#This Row],[Costo total]]*INVENTARIO[[#This Row],[Entradas]]</f>
        <v>20.5</v>
      </c>
      <c r="AB861" s="172">
        <f>INVENTARIO[[#This Row],[Stock Actual]]*INVENTARIO[[#This Row],[Costo total]]</f>
        <v>0</v>
      </c>
    </row>
    <row r="862" spans="1:28" ht="55" customHeight="1" x14ac:dyDescent="0.15">
      <c r="A862" s="43" t="s">
        <v>2268</v>
      </c>
      <c r="B862" s="169"/>
      <c r="C862" s="170" t="s">
        <v>12</v>
      </c>
      <c r="D862" s="83" t="s">
        <v>2327</v>
      </c>
      <c r="E862" s="83" t="s">
        <v>2996</v>
      </c>
      <c r="F862" s="83" t="s">
        <v>697</v>
      </c>
      <c r="G862" s="83" t="s">
        <v>1942</v>
      </c>
      <c r="H862" s="171">
        <f>INVENTARIO[[#This Row],[Precio Final]]</f>
        <v>20</v>
      </c>
      <c r="I862" s="192">
        <f t="shared" si="60"/>
        <v>16.5</v>
      </c>
      <c r="J862" s="83">
        <v>3</v>
      </c>
      <c r="K862" s="112">
        <f>SUMIFS(VENTAS[Cantidad],VENTAS[Código del producto Vendido],INVENTARIO[[#This Row],[Code]])</f>
        <v>0</v>
      </c>
      <c r="L862" s="121">
        <f>INVENTARIO[[#This Row],[Entradas]]-INVENTARIO[[#This Row],[Salidas]]</f>
        <v>3</v>
      </c>
      <c r="M862" s="171">
        <f>INVENTARIO[[#This Row],[Precio Final]]*10%</f>
        <v>2</v>
      </c>
      <c r="N862" s="43"/>
      <c r="O862" s="43"/>
      <c r="P862" s="43">
        <v>6</v>
      </c>
      <c r="Q862" s="112"/>
      <c r="R862" s="43"/>
      <c r="S862" s="176">
        <v>5</v>
      </c>
      <c r="T862" s="168">
        <f>INVENTARIO[[#This Row],[Costo Unitario (USD)]]+INVENTARIO[[#This Row],[Costo Envío (USD)]]</f>
        <v>11</v>
      </c>
      <c r="U862" s="168">
        <f>INVENTARIO[[#This Row],[Costo total]]*1.5</f>
        <v>16.5</v>
      </c>
      <c r="V862" s="43">
        <v>20</v>
      </c>
      <c r="W862" s="43">
        <f>INVENTARIO[[#This Row],[Precio Final]]-INVENTARIO[[#This Row],[Costo total]]</f>
        <v>9</v>
      </c>
      <c r="X862" s="172">
        <f>INVENTARIO[[#This Row],[Ganancia Unitaria]]*INVENTARIO[[#This Row],[Salidas]]</f>
        <v>0</v>
      </c>
      <c r="Y862" s="43"/>
      <c r="Z862" s="43"/>
      <c r="AA862" s="43">
        <f>INVENTARIO[[#This Row],[Costo total]]*INVENTARIO[[#This Row],[Entradas]]</f>
        <v>33</v>
      </c>
      <c r="AB862" s="172">
        <f>INVENTARIO[[#This Row],[Stock Actual]]*INVENTARIO[[#This Row],[Costo total]]</f>
        <v>33</v>
      </c>
    </row>
    <row r="863" spans="1:28" ht="55" customHeight="1" x14ac:dyDescent="0.15">
      <c r="A863" s="42" t="s">
        <v>2269</v>
      </c>
      <c r="B863" s="173"/>
      <c r="C863" s="174" t="s">
        <v>12</v>
      </c>
      <c r="D863" s="78" t="s">
        <v>50</v>
      </c>
      <c r="E863" s="78" t="s">
        <v>2382</v>
      </c>
      <c r="F863" s="78" t="s">
        <v>695</v>
      </c>
      <c r="G863" s="78" t="s">
        <v>164</v>
      </c>
      <c r="H863" s="171">
        <f>INVENTARIO[[#This Row],[Precio Final]]</f>
        <v>25</v>
      </c>
      <c r="I863" s="193">
        <f t="shared" si="60"/>
        <v>17.100000000000001</v>
      </c>
      <c r="J863" s="78">
        <v>1</v>
      </c>
      <c r="K863" s="112">
        <f>SUMIFS(VENTAS[Cantidad],VENTAS[Código del producto Vendido],INVENTARIO[[#This Row],[Code]])</f>
        <v>1</v>
      </c>
      <c r="L863" s="120">
        <f>INVENTARIO[[#This Row],[Entradas]]-INVENTARIO[[#This Row],[Salidas]]</f>
        <v>0</v>
      </c>
      <c r="M863" s="171">
        <f>INVENTARIO[[#This Row],[Precio Final]]*10%</f>
        <v>2.5</v>
      </c>
      <c r="N863" s="42"/>
      <c r="O863" s="42"/>
      <c r="P863" s="42">
        <v>9.9</v>
      </c>
      <c r="Q863" s="110"/>
      <c r="R863" s="42"/>
      <c r="S863" s="177">
        <v>1.5</v>
      </c>
      <c r="T863" s="42">
        <f>INVENTARIO[[#This Row],[Costo Unitario (USD)]]+INVENTARIO[[#This Row],[Costo Envío (USD)]]</f>
        <v>11.4</v>
      </c>
      <c r="U863" s="168">
        <f>INVENTARIO[[#This Row],[Costo total]]*1.5</f>
        <v>17.100000000000001</v>
      </c>
      <c r="V863" s="42">
        <v>25</v>
      </c>
      <c r="W863" s="43">
        <f>INVENTARIO[[#This Row],[Precio Final]]-INVENTARIO[[#This Row],[Costo total]]</f>
        <v>13.6</v>
      </c>
      <c r="X863" s="175">
        <f>INVENTARIO[[#This Row],[Ganancia Unitaria]]*INVENTARIO[[#This Row],[Salidas]]</f>
        <v>13.6</v>
      </c>
      <c r="Y863" s="42"/>
      <c r="Z863" s="20"/>
      <c r="AA863" s="20">
        <f>INVENTARIO[[#This Row],[Costo total]]*INVENTARIO[[#This Row],[Entradas]]</f>
        <v>11.4</v>
      </c>
      <c r="AB863" s="172">
        <f>INVENTARIO[[#This Row],[Stock Actual]]*INVENTARIO[[#This Row],[Costo total]]</f>
        <v>0</v>
      </c>
    </row>
    <row r="864" spans="1:28" ht="55" customHeight="1" x14ac:dyDescent="0.15">
      <c r="A864" s="43" t="s">
        <v>2270</v>
      </c>
      <c r="B864" s="169"/>
      <c r="C864" s="170" t="s">
        <v>12</v>
      </c>
      <c r="D864" s="83" t="s">
        <v>50</v>
      </c>
      <c r="E864" s="83" t="s">
        <v>2382</v>
      </c>
      <c r="F864" s="83" t="s">
        <v>697</v>
      </c>
      <c r="G864" s="83" t="s">
        <v>164</v>
      </c>
      <c r="H864" s="171">
        <f>INVENTARIO[[#This Row],[Precio Final]]</f>
        <v>25</v>
      </c>
      <c r="I864" s="192">
        <f t="shared" si="60"/>
        <v>17.100000000000001</v>
      </c>
      <c r="J864" s="83">
        <v>1</v>
      </c>
      <c r="K864" s="112">
        <f>SUMIFS(VENTAS[Cantidad],VENTAS[Código del producto Vendido],INVENTARIO[[#This Row],[Code]])</f>
        <v>0</v>
      </c>
      <c r="L864" s="121">
        <f>INVENTARIO[[#This Row],[Entradas]]-INVENTARIO[[#This Row],[Salidas]]</f>
        <v>1</v>
      </c>
      <c r="M864" s="171">
        <f>INVENTARIO[[#This Row],[Precio Final]]*10%</f>
        <v>2.5</v>
      </c>
      <c r="N864" s="43"/>
      <c r="O864" s="43"/>
      <c r="P864" s="43">
        <v>9.9</v>
      </c>
      <c r="Q864" s="112"/>
      <c r="R864" s="43"/>
      <c r="S864" s="176">
        <v>1.5</v>
      </c>
      <c r="T864" s="168">
        <f>INVENTARIO[[#This Row],[Costo Unitario (USD)]]+INVENTARIO[[#This Row],[Costo Envío (USD)]]</f>
        <v>11.4</v>
      </c>
      <c r="U864" s="168">
        <f>INVENTARIO[[#This Row],[Costo total]]*1.5</f>
        <v>17.100000000000001</v>
      </c>
      <c r="V864" s="43">
        <v>25</v>
      </c>
      <c r="W864" s="43">
        <f>INVENTARIO[[#This Row],[Precio Final]]-INVENTARIO[[#This Row],[Costo total]]</f>
        <v>13.6</v>
      </c>
      <c r="X864" s="172">
        <f>INVENTARIO[[#This Row],[Ganancia Unitaria]]*INVENTARIO[[#This Row],[Salidas]]</f>
        <v>0</v>
      </c>
      <c r="Y864" s="43"/>
      <c r="Z864" s="43"/>
      <c r="AA864" s="43">
        <f>INVENTARIO[[#This Row],[Costo total]]*INVENTARIO[[#This Row],[Entradas]]</f>
        <v>11.4</v>
      </c>
      <c r="AB864" s="172">
        <f>INVENTARIO[[#This Row],[Stock Actual]]*INVENTARIO[[#This Row],[Costo total]]</f>
        <v>11.4</v>
      </c>
    </row>
    <row r="865" spans="1:28" ht="55" customHeight="1" x14ac:dyDescent="0.15">
      <c r="A865" s="42" t="s">
        <v>2271</v>
      </c>
      <c r="B865" s="173"/>
      <c r="C865" s="174" t="s">
        <v>12</v>
      </c>
      <c r="D865" s="78" t="s">
        <v>2661</v>
      </c>
      <c r="E865" s="78" t="s">
        <v>2382</v>
      </c>
      <c r="F865" s="78" t="s">
        <v>698</v>
      </c>
      <c r="G865" s="78" t="s">
        <v>164</v>
      </c>
      <c r="H865" s="171">
        <f>INVENTARIO[[#This Row],[Precio Final]]</f>
        <v>25</v>
      </c>
      <c r="I865" s="193">
        <f t="shared" si="60"/>
        <v>17.100000000000001</v>
      </c>
      <c r="J865" s="78">
        <v>1</v>
      </c>
      <c r="K865" s="112">
        <f>SUMIFS(VENTAS[Cantidad],VENTAS[Código del producto Vendido],INVENTARIO[[#This Row],[Code]])</f>
        <v>0</v>
      </c>
      <c r="L865" s="120">
        <f>INVENTARIO[[#This Row],[Entradas]]-INVENTARIO[[#This Row],[Salidas]]</f>
        <v>1</v>
      </c>
      <c r="M865" s="171">
        <f>INVENTARIO[[#This Row],[Precio Final]]*10%</f>
        <v>2.5</v>
      </c>
      <c r="N865" s="42"/>
      <c r="O865" s="42"/>
      <c r="P865" s="42">
        <v>9.9</v>
      </c>
      <c r="Q865" s="110"/>
      <c r="R865" s="42"/>
      <c r="S865" s="177">
        <v>1.5</v>
      </c>
      <c r="T865" s="42">
        <f>INVENTARIO[[#This Row],[Costo Unitario (USD)]]+INVENTARIO[[#This Row],[Costo Envío (USD)]]</f>
        <v>11.4</v>
      </c>
      <c r="U865" s="168">
        <f>INVENTARIO[[#This Row],[Costo total]]*1.5</f>
        <v>17.100000000000001</v>
      </c>
      <c r="V865" s="42">
        <v>25</v>
      </c>
      <c r="W865" s="43">
        <f>INVENTARIO[[#This Row],[Precio Final]]-INVENTARIO[[#This Row],[Costo total]]</f>
        <v>13.6</v>
      </c>
      <c r="X865" s="175">
        <f>INVENTARIO[[#This Row],[Ganancia Unitaria]]*INVENTARIO[[#This Row],[Salidas]]</f>
        <v>0</v>
      </c>
      <c r="Y865" s="42"/>
      <c r="Z865" s="20"/>
      <c r="AA865" s="20">
        <f>INVENTARIO[[#This Row],[Costo total]]*INVENTARIO[[#This Row],[Entradas]]</f>
        <v>11.4</v>
      </c>
      <c r="AB865" s="172">
        <f>INVENTARIO[[#This Row],[Stock Actual]]*INVENTARIO[[#This Row],[Costo total]]</f>
        <v>11.4</v>
      </c>
    </row>
    <row r="866" spans="1:28" ht="55" customHeight="1" x14ac:dyDescent="0.15">
      <c r="A866" s="43" t="s">
        <v>2272</v>
      </c>
      <c r="B866" s="169"/>
      <c r="C866" s="170" t="s">
        <v>12</v>
      </c>
      <c r="D866" s="83" t="s">
        <v>50</v>
      </c>
      <c r="E866" s="83" t="s">
        <v>2343</v>
      </c>
      <c r="F866" s="83" t="s">
        <v>2383</v>
      </c>
      <c r="G866" s="83" t="s">
        <v>164</v>
      </c>
      <c r="H866" s="171">
        <f>INVENTARIO[[#This Row],[Precio Final]]</f>
        <v>18</v>
      </c>
      <c r="I866" s="192">
        <f t="shared" si="60"/>
        <v>14.955000000000002</v>
      </c>
      <c r="J866" s="83">
        <v>2</v>
      </c>
      <c r="K866" s="112">
        <f>SUMIFS(VENTAS[Cantidad],VENTAS[Código del producto Vendido],INVENTARIO[[#This Row],[Code]])</f>
        <v>0</v>
      </c>
      <c r="L866" s="121">
        <f>INVENTARIO[[#This Row],[Entradas]]-INVENTARIO[[#This Row],[Salidas]]</f>
        <v>2</v>
      </c>
      <c r="M866" s="171">
        <f>INVENTARIO[[#This Row],[Precio Final]]*10%</f>
        <v>1.8</v>
      </c>
      <c r="N866" s="43"/>
      <c r="O866" s="43"/>
      <c r="P866" s="43">
        <v>8.4700000000000006</v>
      </c>
      <c r="Q866" s="112"/>
      <c r="R866" s="43"/>
      <c r="S866" s="176">
        <v>1.5</v>
      </c>
      <c r="T866" s="168">
        <f>INVENTARIO[[#This Row],[Costo Unitario (USD)]]+INVENTARIO[[#This Row],[Costo Envío (USD)]]</f>
        <v>9.9700000000000006</v>
      </c>
      <c r="U866" s="168">
        <f>INVENTARIO[[#This Row],[Costo total]]*1.5</f>
        <v>14.955000000000002</v>
      </c>
      <c r="V866" s="43">
        <v>18</v>
      </c>
      <c r="W866" s="43">
        <f>INVENTARIO[[#This Row],[Precio Final]]-INVENTARIO[[#This Row],[Costo total]]</f>
        <v>8.0299999999999994</v>
      </c>
      <c r="X866" s="172">
        <f>INVENTARIO[[#This Row],[Ganancia Unitaria]]*INVENTARIO[[#This Row],[Salidas]]</f>
        <v>0</v>
      </c>
      <c r="Y866" s="43"/>
      <c r="Z866" s="43"/>
      <c r="AA866" s="43">
        <f>INVENTARIO[[#This Row],[Costo total]]*INVENTARIO[[#This Row],[Entradas]]</f>
        <v>19.940000000000001</v>
      </c>
      <c r="AB866" s="172">
        <f>INVENTARIO[[#This Row],[Stock Actual]]*INVENTARIO[[#This Row],[Costo total]]</f>
        <v>19.940000000000001</v>
      </c>
    </row>
    <row r="867" spans="1:28" ht="55" customHeight="1" x14ac:dyDescent="0.15">
      <c r="A867" s="42" t="s">
        <v>2273</v>
      </c>
      <c r="B867" s="173"/>
      <c r="C867" s="174" t="s">
        <v>12</v>
      </c>
      <c r="D867" s="78" t="s">
        <v>50</v>
      </c>
      <c r="E867" s="78" t="s">
        <v>2343</v>
      </c>
      <c r="F867" s="78" t="s">
        <v>2381</v>
      </c>
      <c r="G867" s="78" t="s">
        <v>164</v>
      </c>
      <c r="H867" s="171">
        <f>INVENTARIO[[#This Row],[Precio Final]]</f>
        <v>18</v>
      </c>
      <c r="I867" s="193">
        <f t="shared" si="60"/>
        <v>14.955000000000002</v>
      </c>
      <c r="J867" s="78">
        <v>2</v>
      </c>
      <c r="K867" s="112">
        <f>SUMIFS(VENTAS[Cantidad],VENTAS[Código del producto Vendido],INVENTARIO[[#This Row],[Code]])</f>
        <v>0</v>
      </c>
      <c r="L867" s="120">
        <f>INVENTARIO[[#This Row],[Entradas]]-INVENTARIO[[#This Row],[Salidas]]</f>
        <v>2</v>
      </c>
      <c r="M867" s="171">
        <f>INVENTARIO[[#This Row],[Precio Final]]*10%</f>
        <v>1.8</v>
      </c>
      <c r="N867" s="42"/>
      <c r="O867" s="42"/>
      <c r="P867" s="42">
        <v>8.4700000000000006</v>
      </c>
      <c r="Q867" s="110"/>
      <c r="R867" s="42"/>
      <c r="S867" s="177">
        <v>1.5</v>
      </c>
      <c r="T867" s="42">
        <f>INVENTARIO[[#This Row],[Costo Unitario (USD)]]+INVENTARIO[[#This Row],[Costo Envío (USD)]]</f>
        <v>9.9700000000000006</v>
      </c>
      <c r="U867" s="168">
        <f>INVENTARIO[[#This Row],[Costo total]]*1.5</f>
        <v>14.955000000000002</v>
      </c>
      <c r="V867" s="42">
        <v>18</v>
      </c>
      <c r="W867" s="42">
        <f>INVENTARIO[[#This Row],[Precio Final]]-INVENTARIO[[#This Row],[Costo total]]</f>
        <v>8.0299999999999994</v>
      </c>
      <c r="X867" s="175">
        <f>INVENTARIO[[#This Row],[Ganancia Unitaria]]*INVENTARIO[[#This Row],[Salidas]]</f>
        <v>0</v>
      </c>
      <c r="Y867" s="42"/>
      <c r="Z867" s="20"/>
      <c r="AA867" s="20">
        <f>INVENTARIO[[#This Row],[Costo total]]*INVENTARIO[[#This Row],[Entradas]]</f>
        <v>19.940000000000001</v>
      </c>
      <c r="AB867" s="172">
        <f>INVENTARIO[[#This Row],[Stock Actual]]*INVENTARIO[[#This Row],[Costo total]]</f>
        <v>19.940000000000001</v>
      </c>
    </row>
    <row r="868" spans="1:28" ht="55" customHeight="1" x14ac:dyDescent="0.15">
      <c r="A868" s="43" t="s">
        <v>2274</v>
      </c>
      <c r="B868" s="169"/>
      <c r="C868" s="170" t="s">
        <v>12</v>
      </c>
      <c r="D868" s="83" t="s">
        <v>50</v>
      </c>
      <c r="E868" s="83" t="s">
        <v>2344</v>
      </c>
      <c r="F868" s="83" t="s">
        <v>2392</v>
      </c>
      <c r="G868" s="83" t="s">
        <v>164</v>
      </c>
      <c r="H868" s="171">
        <f>INVENTARIO[[#This Row],[Precio Final]]</f>
        <v>25</v>
      </c>
      <c r="I868" s="192">
        <f t="shared" si="60"/>
        <v>27.150000000000002</v>
      </c>
      <c r="J868" s="83">
        <v>2</v>
      </c>
      <c r="K868" s="112">
        <f>SUMIFS(VENTAS[Cantidad],VENTAS[Código del producto Vendido],INVENTARIO[[#This Row],[Code]])</f>
        <v>0</v>
      </c>
      <c r="L868" s="121">
        <f>INVENTARIO[[#This Row],[Entradas]]-INVENTARIO[[#This Row],[Salidas]]</f>
        <v>2</v>
      </c>
      <c r="M868" s="171">
        <f>INVENTARIO[[#This Row],[Precio Final]]*10%</f>
        <v>2.5</v>
      </c>
      <c r="N868" s="43"/>
      <c r="O868" s="43"/>
      <c r="P868" s="43">
        <v>16.600000000000001</v>
      </c>
      <c r="Q868" s="112"/>
      <c r="R868" s="43"/>
      <c r="S868" s="176">
        <v>1.5</v>
      </c>
      <c r="T868" s="168">
        <f>INVENTARIO[[#This Row],[Costo Unitario (USD)]]+INVENTARIO[[#This Row],[Costo Envío (USD)]]</f>
        <v>18.100000000000001</v>
      </c>
      <c r="U868" s="168">
        <f>INVENTARIO[[#This Row],[Costo total]]*1.5</f>
        <v>27.150000000000002</v>
      </c>
      <c r="V868" s="43">
        <v>25</v>
      </c>
      <c r="W868" s="43">
        <f>INVENTARIO[[#This Row],[Precio Final]]-INVENTARIO[[#This Row],[Costo total]]</f>
        <v>6.8999999999999986</v>
      </c>
      <c r="X868" s="172">
        <f>INVENTARIO[[#This Row],[Ganancia Unitaria]]*INVENTARIO[[#This Row],[Salidas]]</f>
        <v>0</v>
      </c>
      <c r="Y868" s="43"/>
      <c r="Z868" s="43"/>
      <c r="AA868" s="43">
        <f>INVENTARIO[[#This Row],[Costo total]]*INVENTARIO[[#This Row],[Entradas]]</f>
        <v>36.200000000000003</v>
      </c>
      <c r="AB868" s="172">
        <f>INVENTARIO[[#This Row],[Stock Actual]]*INVENTARIO[[#This Row],[Costo total]]</f>
        <v>36.200000000000003</v>
      </c>
    </row>
    <row r="869" spans="1:28" ht="55" customHeight="1" x14ac:dyDescent="0.15">
      <c r="A869" s="42" t="s">
        <v>2275</v>
      </c>
      <c r="B869" s="173"/>
      <c r="C869" s="174" t="s">
        <v>12</v>
      </c>
      <c r="D869" s="78" t="s">
        <v>50</v>
      </c>
      <c r="E869" s="78" t="s">
        <v>2345</v>
      </c>
      <c r="F869" s="78" t="s">
        <v>695</v>
      </c>
      <c r="G869" s="78" t="s">
        <v>164</v>
      </c>
      <c r="H869" s="171">
        <f>INVENTARIO[[#This Row],[Precio Final]]</f>
        <v>20</v>
      </c>
      <c r="I869" s="193">
        <f t="shared" si="60"/>
        <v>18</v>
      </c>
      <c r="J869" s="78">
        <v>3</v>
      </c>
      <c r="K869" s="112">
        <f>SUMIFS(VENTAS[Cantidad],VENTAS[Código del producto Vendido],INVENTARIO[[#This Row],[Code]])</f>
        <v>0</v>
      </c>
      <c r="L869" s="120">
        <f>INVENTARIO[[#This Row],[Entradas]]-INVENTARIO[[#This Row],[Salidas]]</f>
        <v>3</v>
      </c>
      <c r="M869" s="171">
        <f>INVENTARIO[[#This Row],[Precio Final]]*10%</f>
        <v>2</v>
      </c>
      <c r="N869" s="42"/>
      <c r="O869" s="42"/>
      <c r="P869" s="42">
        <v>10</v>
      </c>
      <c r="Q869" s="110"/>
      <c r="R869" s="42"/>
      <c r="S869" s="177">
        <v>2</v>
      </c>
      <c r="T869" s="42">
        <f>INVENTARIO[[#This Row],[Costo Unitario (USD)]]+INVENTARIO[[#This Row],[Costo Envío (USD)]]</f>
        <v>12</v>
      </c>
      <c r="U869" s="168">
        <f>INVENTARIO[[#This Row],[Costo total]]*1.5</f>
        <v>18</v>
      </c>
      <c r="V869" s="42">
        <v>20</v>
      </c>
      <c r="W869" s="42">
        <f>INVENTARIO[[#This Row],[Precio Final]]-INVENTARIO[[#This Row],[Costo total]]</f>
        <v>8</v>
      </c>
      <c r="X869" s="175">
        <f>INVENTARIO[[#This Row],[Ganancia Unitaria]]*INVENTARIO[[#This Row],[Salidas]]</f>
        <v>0</v>
      </c>
      <c r="Y869" s="42"/>
      <c r="Z869" s="20"/>
      <c r="AA869" s="20">
        <f>INVENTARIO[[#This Row],[Costo total]]*INVENTARIO[[#This Row],[Entradas]]</f>
        <v>36</v>
      </c>
      <c r="AB869" s="172">
        <f>INVENTARIO[[#This Row],[Stock Actual]]*INVENTARIO[[#This Row],[Costo total]]</f>
        <v>36</v>
      </c>
    </row>
    <row r="870" spans="1:28" ht="55" customHeight="1" x14ac:dyDescent="0.15">
      <c r="A870" s="43" t="s">
        <v>2276</v>
      </c>
      <c r="B870" s="169"/>
      <c r="C870" s="170" t="s">
        <v>12</v>
      </c>
      <c r="D870" s="83" t="s">
        <v>50</v>
      </c>
      <c r="E870" s="83" t="s">
        <v>2345</v>
      </c>
      <c r="F870" s="83" t="s">
        <v>697</v>
      </c>
      <c r="G870" s="83" t="s">
        <v>164</v>
      </c>
      <c r="H870" s="171">
        <f>INVENTARIO[[#This Row],[Precio Final]]</f>
        <v>20</v>
      </c>
      <c r="I870" s="192">
        <f t="shared" si="60"/>
        <v>18</v>
      </c>
      <c r="J870" s="83">
        <v>3</v>
      </c>
      <c r="K870" s="112">
        <f>SUMIFS(VENTAS[Cantidad],VENTAS[Código del producto Vendido],INVENTARIO[[#This Row],[Code]])</f>
        <v>0</v>
      </c>
      <c r="L870" s="121">
        <f>INVENTARIO[[#This Row],[Entradas]]-INVENTARIO[[#This Row],[Salidas]]</f>
        <v>3</v>
      </c>
      <c r="M870" s="171">
        <f>INVENTARIO[[#This Row],[Precio Final]]*10%</f>
        <v>2</v>
      </c>
      <c r="N870" s="43"/>
      <c r="O870" s="43"/>
      <c r="P870" s="43">
        <v>10</v>
      </c>
      <c r="Q870" s="112"/>
      <c r="R870" s="43"/>
      <c r="S870" s="176">
        <v>2</v>
      </c>
      <c r="T870" s="168">
        <f>INVENTARIO[[#This Row],[Costo Unitario (USD)]]+INVENTARIO[[#This Row],[Costo Envío (USD)]]</f>
        <v>12</v>
      </c>
      <c r="U870" s="168">
        <f>INVENTARIO[[#This Row],[Costo total]]*1.5</f>
        <v>18</v>
      </c>
      <c r="V870" s="43">
        <v>20</v>
      </c>
      <c r="W870" s="43">
        <f>INVENTARIO[[#This Row],[Precio Final]]-INVENTARIO[[#This Row],[Costo total]]</f>
        <v>8</v>
      </c>
      <c r="X870" s="172">
        <f>INVENTARIO[[#This Row],[Ganancia Unitaria]]*INVENTARIO[[#This Row],[Salidas]]</f>
        <v>0</v>
      </c>
      <c r="Y870" s="43"/>
      <c r="Z870" s="43"/>
      <c r="AA870" s="43">
        <f>INVENTARIO[[#This Row],[Costo total]]*INVENTARIO[[#This Row],[Entradas]]</f>
        <v>36</v>
      </c>
      <c r="AB870" s="172">
        <f>INVENTARIO[[#This Row],[Stock Actual]]*INVENTARIO[[#This Row],[Costo total]]</f>
        <v>36</v>
      </c>
    </row>
    <row r="871" spans="1:28" ht="55" customHeight="1" x14ac:dyDescent="0.15">
      <c r="A871" s="42" t="s">
        <v>2277</v>
      </c>
      <c r="B871" s="173"/>
      <c r="C871" s="174" t="s">
        <v>12</v>
      </c>
      <c r="D871" s="78" t="s">
        <v>50</v>
      </c>
      <c r="E871" s="78" t="s">
        <v>2340</v>
      </c>
      <c r="F871" s="78" t="s">
        <v>697</v>
      </c>
      <c r="G871" s="78" t="s">
        <v>426</v>
      </c>
      <c r="H871" s="171">
        <f>INVENTARIO[[#This Row],[Precio Final]]</f>
        <v>25</v>
      </c>
      <c r="I871" s="193">
        <f t="shared" si="60"/>
        <v>22.5</v>
      </c>
      <c r="J871" s="78">
        <v>1</v>
      </c>
      <c r="K871" s="112">
        <f>SUMIFS(VENTAS[Cantidad],VENTAS[Código del producto Vendido],INVENTARIO[[#This Row],[Code]])</f>
        <v>0</v>
      </c>
      <c r="L871" s="120">
        <f>INVENTARIO[[#This Row],[Entradas]]-INVENTARIO[[#This Row],[Salidas]]</f>
        <v>1</v>
      </c>
      <c r="M871" s="171">
        <f>INVENTARIO[[#This Row],[Precio Final]]*10%</f>
        <v>2.5</v>
      </c>
      <c r="N871" s="42"/>
      <c r="O871" s="42"/>
      <c r="P871" s="42" t="e">
        <f>INVENTARIO[[#This Row],[Costo Unitario (MXN)]]/INVENTARIO[[#This Row],[USD -&gt; MXN]]</f>
        <v>#DIV/0!</v>
      </c>
      <c r="Q871" s="110"/>
      <c r="R871" s="42"/>
      <c r="S871" s="177">
        <v>3</v>
      </c>
      <c r="T871" s="42">
        <v>15</v>
      </c>
      <c r="U871" s="168">
        <f>INVENTARIO[[#This Row],[Costo total]]*1.5</f>
        <v>22.5</v>
      </c>
      <c r="V871" s="42">
        <v>25</v>
      </c>
      <c r="W871" s="42">
        <f>INVENTARIO[[#This Row],[Precio Final]]-INVENTARIO[[#This Row],[Costo total]]</f>
        <v>10</v>
      </c>
      <c r="X871" s="175">
        <f>INVENTARIO[[#This Row],[Ganancia Unitaria]]*INVENTARIO[[#This Row],[Salidas]]</f>
        <v>0</v>
      </c>
      <c r="Y871" s="42"/>
      <c r="Z871" s="20"/>
      <c r="AA871" s="20">
        <f>INVENTARIO[[#This Row],[Costo total]]*INVENTARIO[[#This Row],[Entradas]]</f>
        <v>15</v>
      </c>
      <c r="AB871" s="172">
        <f>INVENTARIO[[#This Row],[Stock Actual]]*INVENTARIO[[#This Row],[Costo total]]</f>
        <v>15</v>
      </c>
    </row>
    <row r="872" spans="1:28" ht="55" customHeight="1" x14ac:dyDescent="0.15">
      <c r="A872" s="43" t="s">
        <v>2278</v>
      </c>
      <c r="B872" s="169"/>
      <c r="C872" s="170" t="s">
        <v>12</v>
      </c>
      <c r="D872" s="83" t="s">
        <v>50</v>
      </c>
      <c r="E872" s="83" t="s">
        <v>2346</v>
      </c>
      <c r="F872" s="83" t="s">
        <v>692</v>
      </c>
      <c r="G872" s="83" t="s">
        <v>426</v>
      </c>
      <c r="H872" s="171">
        <f>INVENTARIO[[#This Row],[Precio Final]]</f>
        <v>28</v>
      </c>
      <c r="I872" s="192">
        <f t="shared" si="60"/>
        <v>27</v>
      </c>
      <c r="J872" s="83">
        <v>1</v>
      </c>
      <c r="K872" s="112">
        <f>SUMIFS(VENTAS[Cantidad],VENTAS[Código del producto Vendido],INVENTARIO[[#This Row],[Code]])</f>
        <v>0</v>
      </c>
      <c r="L872" s="121">
        <f>INVENTARIO[[#This Row],[Entradas]]-INVENTARIO[[#This Row],[Salidas]]</f>
        <v>1</v>
      </c>
      <c r="M872" s="171">
        <f>INVENTARIO[[#This Row],[Precio Final]]*10%</f>
        <v>2.8000000000000003</v>
      </c>
      <c r="N872" s="43"/>
      <c r="O872" s="43"/>
      <c r="P872" s="43">
        <v>15</v>
      </c>
      <c r="Q872" s="112"/>
      <c r="R872" s="43"/>
      <c r="S872" s="176">
        <v>3</v>
      </c>
      <c r="T872" s="168">
        <f>INVENTARIO[[#This Row],[Costo Unitario (USD)]]+INVENTARIO[[#This Row],[Costo Envío (USD)]]</f>
        <v>18</v>
      </c>
      <c r="U872" s="168">
        <f>INVENTARIO[[#This Row],[Costo total]]*1.5</f>
        <v>27</v>
      </c>
      <c r="V872" s="43">
        <v>28</v>
      </c>
      <c r="W872" s="43">
        <f>INVENTARIO[[#This Row],[Precio Final]]-INVENTARIO[[#This Row],[Costo total]]</f>
        <v>10</v>
      </c>
      <c r="X872" s="172">
        <f>INVENTARIO[[#This Row],[Ganancia Unitaria]]*INVENTARIO[[#This Row],[Salidas]]</f>
        <v>0</v>
      </c>
      <c r="Y872" s="43"/>
      <c r="Z872" s="43"/>
      <c r="AA872" s="43">
        <f>INVENTARIO[[#This Row],[Costo total]]*INVENTARIO[[#This Row],[Entradas]]</f>
        <v>18</v>
      </c>
      <c r="AB872" s="172">
        <f>INVENTARIO[[#This Row],[Stock Actual]]*INVENTARIO[[#This Row],[Costo total]]</f>
        <v>18</v>
      </c>
    </row>
    <row r="873" spans="1:28" ht="55" customHeight="1" x14ac:dyDescent="0.15">
      <c r="A873" s="42" t="s">
        <v>2279</v>
      </c>
      <c r="B873" s="173"/>
      <c r="C873" s="174" t="s">
        <v>12</v>
      </c>
      <c r="D873" s="78" t="s">
        <v>50</v>
      </c>
      <c r="E873" s="78" t="s">
        <v>2347</v>
      </c>
      <c r="F873" s="78" t="s">
        <v>1208</v>
      </c>
      <c r="G873" s="78" t="s">
        <v>426</v>
      </c>
      <c r="H873" s="171">
        <f>INVENTARIO[[#This Row],[Precio Final]]</f>
        <v>20</v>
      </c>
      <c r="I873" s="193">
        <f t="shared" si="60"/>
        <v>19.5</v>
      </c>
      <c r="J873" s="78">
        <v>1</v>
      </c>
      <c r="K873" s="112">
        <f>SUMIFS(VENTAS[Cantidad],VENTAS[Código del producto Vendido],INVENTARIO[[#This Row],[Code]])</f>
        <v>0</v>
      </c>
      <c r="L873" s="120">
        <f>INVENTARIO[[#This Row],[Entradas]]-INVENTARIO[[#This Row],[Salidas]]</f>
        <v>1</v>
      </c>
      <c r="M873" s="171">
        <f>INVENTARIO[[#This Row],[Precio Final]]*10%</f>
        <v>2</v>
      </c>
      <c r="N873" s="42"/>
      <c r="O873" s="42"/>
      <c r="P873" s="42">
        <v>10</v>
      </c>
      <c r="Q873" s="110"/>
      <c r="R873" s="42"/>
      <c r="S873" s="177">
        <v>3</v>
      </c>
      <c r="T873" s="42">
        <f>INVENTARIO[[#This Row],[Costo Unitario (USD)]]+INVENTARIO[[#This Row],[Costo Envío (USD)]]</f>
        <v>13</v>
      </c>
      <c r="U873" s="168">
        <f>INVENTARIO[[#This Row],[Costo total]]*1.5</f>
        <v>19.5</v>
      </c>
      <c r="V873" s="42">
        <v>20</v>
      </c>
      <c r="W873" s="42">
        <f>INVENTARIO[[#This Row],[Precio Final]]-INVENTARIO[[#This Row],[Costo total]]</f>
        <v>7</v>
      </c>
      <c r="X873" s="175">
        <f>INVENTARIO[[#This Row],[Ganancia Unitaria]]*INVENTARIO[[#This Row],[Salidas]]</f>
        <v>0</v>
      </c>
      <c r="Y873" s="42"/>
      <c r="Z873" s="20"/>
      <c r="AA873" s="20">
        <f>INVENTARIO[[#This Row],[Costo total]]*INVENTARIO[[#This Row],[Entradas]]</f>
        <v>13</v>
      </c>
      <c r="AB873" s="172">
        <f>INVENTARIO[[#This Row],[Stock Actual]]*INVENTARIO[[#This Row],[Costo total]]</f>
        <v>13</v>
      </c>
    </row>
    <row r="874" spans="1:28" ht="55" customHeight="1" x14ac:dyDescent="0.15">
      <c r="A874" s="43" t="s">
        <v>2280</v>
      </c>
      <c r="B874" s="169"/>
      <c r="C874" s="170" t="s">
        <v>12</v>
      </c>
      <c r="D874" s="83" t="s">
        <v>50</v>
      </c>
      <c r="E874" s="83" t="s">
        <v>2350</v>
      </c>
      <c r="F874" s="83" t="s">
        <v>1208</v>
      </c>
      <c r="G874" s="83" t="s">
        <v>426</v>
      </c>
      <c r="H874" s="171">
        <f>INVENTARIO[[#This Row],[Precio Final]]</f>
        <v>20</v>
      </c>
      <c r="I874" s="192">
        <f t="shared" si="60"/>
        <v>19.5</v>
      </c>
      <c r="J874" s="83">
        <v>1</v>
      </c>
      <c r="K874" s="112">
        <f>SUMIFS(VENTAS[Cantidad],VENTAS[Código del producto Vendido],INVENTARIO[[#This Row],[Code]])</f>
        <v>0</v>
      </c>
      <c r="L874" s="121">
        <f>INVENTARIO[[#This Row],[Entradas]]-INVENTARIO[[#This Row],[Salidas]]</f>
        <v>1</v>
      </c>
      <c r="M874" s="171">
        <f>INVENTARIO[[#This Row],[Precio Final]]*10%</f>
        <v>2</v>
      </c>
      <c r="N874" s="43"/>
      <c r="O874" s="43"/>
      <c r="P874" s="43">
        <v>10</v>
      </c>
      <c r="Q874" s="112"/>
      <c r="R874" s="43"/>
      <c r="S874" s="176">
        <v>3</v>
      </c>
      <c r="T874" s="168">
        <f>INVENTARIO[[#This Row],[Costo Unitario (USD)]]+INVENTARIO[[#This Row],[Costo Envío (USD)]]</f>
        <v>13</v>
      </c>
      <c r="U874" s="168">
        <f>INVENTARIO[[#This Row],[Costo total]]*1.5</f>
        <v>19.5</v>
      </c>
      <c r="V874" s="43">
        <v>20</v>
      </c>
      <c r="W874" s="43">
        <f>INVENTARIO[[#This Row],[Precio Final]]-INVENTARIO[[#This Row],[Costo total]]</f>
        <v>7</v>
      </c>
      <c r="X874" s="172">
        <f>INVENTARIO[[#This Row],[Ganancia Unitaria]]*INVENTARIO[[#This Row],[Salidas]]</f>
        <v>0</v>
      </c>
      <c r="Y874" s="43"/>
      <c r="Z874" s="43"/>
      <c r="AA874" s="43">
        <f>INVENTARIO[[#This Row],[Costo total]]*INVENTARIO[[#This Row],[Entradas]]</f>
        <v>13</v>
      </c>
      <c r="AB874" s="172">
        <f>INVENTARIO[[#This Row],[Stock Actual]]*INVENTARIO[[#This Row],[Costo total]]</f>
        <v>13</v>
      </c>
    </row>
    <row r="875" spans="1:28" ht="55" customHeight="1" x14ac:dyDescent="0.15">
      <c r="A875" s="42" t="s">
        <v>2348</v>
      </c>
      <c r="B875" s="173"/>
      <c r="C875" s="174" t="s">
        <v>12</v>
      </c>
      <c r="D875" s="78" t="s">
        <v>50</v>
      </c>
      <c r="E875" s="78" t="s">
        <v>2351</v>
      </c>
      <c r="F875" s="78" t="s">
        <v>697</v>
      </c>
      <c r="G875" s="78" t="s">
        <v>1942</v>
      </c>
      <c r="H875" s="171">
        <f>INVENTARIO[[#This Row],[Precio Final]]</f>
        <v>19</v>
      </c>
      <c r="I875" s="193">
        <f t="shared" si="60"/>
        <v>16.5</v>
      </c>
      <c r="J875" s="78">
        <v>1</v>
      </c>
      <c r="K875" s="112">
        <f>SUMIFS(VENTAS[Cantidad],VENTAS[Código del producto Vendido],INVENTARIO[[#This Row],[Code]])</f>
        <v>1</v>
      </c>
      <c r="L875" s="120">
        <f>INVENTARIO[[#This Row],[Entradas]]-INVENTARIO[[#This Row],[Salidas]]</f>
        <v>0</v>
      </c>
      <c r="M875" s="171">
        <f>INVENTARIO[[#This Row],[Precio Final]]*10%</f>
        <v>1.9000000000000001</v>
      </c>
      <c r="N875" s="42"/>
      <c r="O875" s="42"/>
      <c r="P875" s="42">
        <v>8</v>
      </c>
      <c r="Q875" s="110"/>
      <c r="R875" s="42"/>
      <c r="S875" s="177">
        <v>3</v>
      </c>
      <c r="T875" s="42">
        <f>INVENTARIO[[#This Row],[Costo Unitario (USD)]]+INVENTARIO[[#This Row],[Costo Envío (USD)]]</f>
        <v>11</v>
      </c>
      <c r="U875" s="168">
        <f>INVENTARIO[[#This Row],[Costo total]]*1.5</f>
        <v>16.5</v>
      </c>
      <c r="V875" s="42">
        <v>19</v>
      </c>
      <c r="W875" s="42">
        <f>INVENTARIO[[#This Row],[Precio Final]]-INVENTARIO[[#This Row],[Costo total]]</f>
        <v>8</v>
      </c>
      <c r="X875" s="175">
        <f>INVENTARIO[[#This Row],[Ganancia Unitaria]]*INVENTARIO[[#This Row],[Salidas]]</f>
        <v>8</v>
      </c>
      <c r="Y875" s="42"/>
      <c r="Z875" s="20"/>
      <c r="AA875" s="20">
        <f>INVENTARIO[[#This Row],[Costo total]]*INVENTARIO[[#This Row],[Entradas]]</f>
        <v>11</v>
      </c>
      <c r="AB875" s="172">
        <f>INVENTARIO[[#This Row],[Stock Actual]]*INVENTARIO[[#This Row],[Costo total]]</f>
        <v>0</v>
      </c>
    </row>
    <row r="876" spans="1:28" ht="55" customHeight="1" x14ac:dyDescent="0.15">
      <c r="A876" s="43" t="s">
        <v>2349</v>
      </c>
      <c r="B876" s="169"/>
      <c r="C876" s="170" t="s">
        <v>12</v>
      </c>
      <c r="D876" s="83" t="s">
        <v>50</v>
      </c>
      <c r="E876" s="83" t="s">
        <v>2352</v>
      </c>
      <c r="F876" s="83" t="s">
        <v>697</v>
      </c>
      <c r="G876" s="83" t="s">
        <v>164</v>
      </c>
      <c r="H876" s="171">
        <f>INVENTARIO[[#This Row],[Precio Final]]</f>
        <v>16</v>
      </c>
      <c r="I876" s="192">
        <f t="shared" si="60"/>
        <v>16.5</v>
      </c>
      <c r="J876" s="83">
        <v>1</v>
      </c>
      <c r="K876" s="112">
        <f>SUMIFS(VENTAS[Cantidad],VENTAS[Código del producto Vendido],INVENTARIO[[#This Row],[Code]])</f>
        <v>0</v>
      </c>
      <c r="L876" s="121">
        <f>INVENTARIO[[#This Row],[Entradas]]-INVENTARIO[[#This Row],[Salidas]]</f>
        <v>1</v>
      </c>
      <c r="M876" s="171">
        <f>INVENTARIO[[#This Row],[Precio Final]]*10%</f>
        <v>1.6</v>
      </c>
      <c r="N876" s="43"/>
      <c r="O876" s="43"/>
      <c r="P876" s="43">
        <v>6</v>
      </c>
      <c r="Q876" s="112"/>
      <c r="R876" s="43"/>
      <c r="S876" s="176">
        <v>5</v>
      </c>
      <c r="T876" s="168">
        <f>INVENTARIO[[#This Row],[Costo Unitario (USD)]]+INVENTARIO[[#This Row],[Costo Envío (USD)]]</f>
        <v>11</v>
      </c>
      <c r="U876" s="168">
        <f>INVENTARIO[[#This Row],[Costo total]]*1.5</f>
        <v>16.5</v>
      </c>
      <c r="V876" s="43">
        <v>16</v>
      </c>
      <c r="W876" s="43">
        <f>INVENTARIO[[#This Row],[Precio Final]]-INVENTARIO[[#This Row],[Costo total]]</f>
        <v>5</v>
      </c>
      <c r="X876" s="172">
        <f>INVENTARIO[[#This Row],[Ganancia Unitaria]]*INVENTARIO[[#This Row],[Salidas]]</f>
        <v>0</v>
      </c>
      <c r="Y876" s="43"/>
      <c r="Z876" s="43"/>
      <c r="AA876" s="43">
        <f>INVENTARIO[[#This Row],[Costo total]]*INVENTARIO[[#This Row],[Entradas]]</f>
        <v>11</v>
      </c>
      <c r="AB876" s="172">
        <f>INVENTARIO[[#This Row],[Stock Actual]]*INVENTARIO[[#This Row],[Costo total]]</f>
        <v>11</v>
      </c>
    </row>
    <row r="877" spans="1:28" ht="55" customHeight="1" x14ac:dyDescent="0.15">
      <c r="A877" s="42" t="s">
        <v>2404</v>
      </c>
      <c r="B877" s="173"/>
      <c r="C877" s="174" t="s">
        <v>12</v>
      </c>
      <c r="D877" s="78" t="s">
        <v>2812</v>
      </c>
      <c r="E877" s="78" t="s">
        <v>2560</v>
      </c>
      <c r="F877" s="78" t="s">
        <v>2384</v>
      </c>
      <c r="G877" s="78" t="s">
        <v>164</v>
      </c>
      <c r="H877" s="171">
        <v>40</v>
      </c>
      <c r="I877" s="193">
        <v>0</v>
      </c>
      <c r="J877" s="78">
        <v>1</v>
      </c>
      <c r="K877" s="112">
        <f>SUMIFS(VENTAS[Cantidad],VENTAS[Código del producto Vendido],INVENTARIO[[#This Row],[Code]])</f>
        <v>1</v>
      </c>
      <c r="L877" s="120">
        <f>INVENTARIO[[#This Row],[Entradas]]-INVENTARIO[[#This Row],[Salidas]]</f>
        <v>0</v>
      </c>
      <c r="M877" s="171">
        <f>INVENTARIO[[#This Row],[Precio Final]]*10%</f>
        <v>4</v>
      </c>
      <c r="N877" s="42">
        <v>0</v>
      </c>
      <c r="O877" s="42">
        <v>0</v>
      </c>
      <c r="P877" s="42">
        <v>26</v>
      </c>
      <c r="Q877" s="110"/>
      <c r="R877" s="42"/>
      <c r="S877" s="177">
        <v>1.5</v>
      </c>
      <c r="T877" s="42">
        <f>INVENTARIO[[#This Row],[Costo Unitario (USD)]]+INVENTARIO[[#This Row],[Costo Envío (USD)]]</f>
        <v>27.5</v>
      </c>
      <c r="U877" s="168">
        <f>INVENTARIO[[#This Row],[Costo total]]*1.5</f>
        <v>41.25</v>
      </c>
      <c r="V877" s="42">
        <v>40</v>
      </c>
      <c r="W877" s="42">
        <f>INVENTARIO[[#This Row],[Precio Final]]-INVENTARIO[[#This Row],[Costo total]]</f>
        <v>12.5</v>
      </c>
      <c r="X877" s="175">
        <f>INVENTARIO[[#This Row],[Ganancia Unitaria]]*INVENTARIO[[#This Row],[Salidas]]</f>
        <v>12.5</v>
      </c>
      <c r="Y877" s="42" t="s">
        <v>2107</v>
      </c>
      <c r="Z877" s="20"/>
      <c r="AA877" s="20">
        <f>INVENTARIO[[#This Row],[Costo total]]*INVENTARIO[[#This Row],[Entradas]]</f>
        <v>27.5</v>
      </c>
      <c r="AB877" s="172">
        <f>INVENTARIO[[#This Row],[Stock Actual]]*INVENTARIO[[#This Row],[Costo total]]</f>
        <v>0</v>
      </c>
    </row>
    <row r="878" spans="1:28" ht="55" customHeight="1" x14ac:dyDescent="0.15">
      <c r="A878" s="42" t="s">
        <v>2616</v>
      </c>
      <c r="B878" s="180"/>
      <c r="C878" s="22" t="s">
        <v>12</v>
      </c>
      <c r="D878" s="181" t="s">
        <v>2864</v>
      </c>
      <c r="E878" s="178" t="s">
        <v>2619</v>
      </c>
      <c r="F878" s="179" t="s">
        <v>2392</v>
      </c>
      <c r="G878" s="182" t="s">
        <v>164</v>
      </c>
      <c r="H878" s="171">
        <f>INVENTARIO[[#This Row],[Precio Final]]</f>
        <v>25</v>
      </c>
      <c r="I878" s="194">
        <f t="shared" ref="I878:I888" si="61">U878</f>
        <v>26.911764705882355</v>
      </c>
      <c r="J878" s="120">
        <v>2</v>
      </c>
      <c r="K878" s="112">
        <f>SUMIFS(VENTAS[Cantidad],VENTAS[Código del producto Vendido],INVENTARIO[[#This Row],[Code]])</f>
        <v>1</v>
      </c>
      <c r="L878" s="110">
        <f>INVENTARIO[[#This Row],[Entradas]]-INVENTARIO[[#This Row],[Salidas]]</f>
        <v>1</v>
      </c>
      <c r="M878" s="171">
        <f>INVENTARIO[[#This Row],[Precio Final]]*10%</f>
        <v>2.5</v>
      </c>
      <c r="N878" s="42">
        <v>237</v>
      </c>
      <c r="O878" s="42">
        <v>17</v>
      </c>
      <c r="P878" s="42">
        <f t="shared" ref="P878:P888" si="62">N878/O878</f>
        <v>13.941176470588236</v>
      </c>
      <c r="Q878" s="110"/>
      <c r="R878" s="42"/>
      <c r="S878" s="183">
        <v>4</v>
      </c>
      <c r="T878" s="42">
        <f>INVENTARIO[[#This Row],[Costo Unitario (USD)]]+INVENTARIO[[#This Row],[Costo Envío (USD)]]</f>
        <v>17.941176470588236</v>
      </c>
      <c r="U878" s="168">
        <f>INVENTARIO[[#This Row],[Costo total]]*1.5</f>
        <v>26.911764705882355</v>
      </c>
      <c r="V878" s="184">
        <v>25</v>
      </c>
      <c r="W878" s="42">
        <f>INVENTARIO[[#This Row],[Precio Final]]-INVENTARIO[[#This Row],[Costo total]]</f>
        <v>7.0588235294117645</v>
      </c>
      <c r="X878" s="42">
        <f>INVENTARIO[[#This Row],[Ganancia Unitaria]]*INVENTARIO[[#This Row],[Salidas]]</f>
        <v>7.0588235294117645</v>
      </c>
      <c r="Y878" s="42" t="s">
        <v>2805</v>
      </c>
      <c r="Z878" s="20">
        <f>INVENTARIO[[#This Row],[Costo Envío (USD)]]*INVENTARIO[[#This Row],[Entradas]]</f>
        <v>8</v>
      </c>
      <c r="AA878" s="20">
        <f>INVENTARIO[[#This Row],[Costo total]]*INVENTARIO[[#This Row],[Entradas]]</f>
        <v>35.882352941176471</v>
      </c>
      <c r="AB878" s="172">
        <f>INVENTARIO[[#This Row],[Stock Actual]]*INVENTARIO[[#This Row],[Costo total]]</f>
        <v>17.941176470588236</v>
      </c>
    </row>
    <row r="879" spans="1:28" ht="55" customHeight="1" x14ac:dyDescent="0.15">
      <c r="A879" s="42" t="s">
        <v>2615</v>
      </c>
      <c r="B879" s="180"/>
      <c r="C879" s="22" t="s">
        <v>12</v>
      </c>
      <c r="D879" s="181" t="s">
        <v>2864</v>
      </c>
      <c r="E879" s="178" t="s">
        <v>2619</v>
      </c>
      <c r="F879" s="179" t="s">
        <v>2393</v>
      </c>
      <c r="G879" s="182" t="s">
        <v>164</v>
      </c>
      <c r="H879" s="171">
        <f>INVENTARIO[[#This Row],[Precio Final]]</f>
        <v>25</v>
      </c>
      <c r="I879" s="194">
        <f t="shared" si="61"/>
        <v>26.911764705882355</v>
      </c>
      <c r="J879" s="120">
        <v>2</v>
      </c>
      <c r="K879" s="112">
        <f>SUMIFS(VENTAS[Cantidad],VENTAS[Código del producto Vendido],INVENTARIO[[#This Row],[Code]])</f>
        <v>0</v>
      </c>
      <c r="L879" s="110">
        <f>INVENTARIO[[#This Row],[Entradas]]-INVENTARIO[[#This Row],[Salidas]]</f>
        <v>2</v>
      </c>
      <c r="M879" s="171">
        <f>INVENTARIO[[#This Row],[Precio Final]]*10%</f>
        <v>2.5</v>
      </c>
      <c r="N879" s="42">
        <v>237</v>
      </c>
      <c r="O879" s="42">
        <v>17</v>
      </c>
      <c r="P879" s="42">
        <f t="shared" si="62"/>
        <v>13.941176470588236</v>
      </c>
      <c r="Q879" s="110"/>
      <c r="R879" s="42"/>
      <c r="S879" s="183">
        <v>4</v>
      </c>
      <c r="T879" s="42">
        <f>INVENTARIO[[#This Row],[Costo Unitario (USD)]]+INVENTARIO[[#This Row],[Costo Envío (USD)]]</f>
        <v>17.941176470588236</v>
      </c>
      <c r="U879" s="168">
        <f>INVENTARIO[[#This Row],[Costo total]]*1.5</f>
        <v>26.911764705882355</v>
      </c>
      <c r="V879" s="184">
        <v>25</v>
      </c>
      <c r="W879" s="42">
        <f>INVENTARIO[[#This Row],[Precio Final]]-INVENTARIO[[#This Row],[Costo total]]</f>
        <v>7.0588235294117645</v>
      </c>
      <c r="X879" s="42">
        <f>INVENTARIO[[#This Row],[Ganancia Unitaria]]*INVENTARIO[[#This Row],[Salidas]]</f>
        <v>0</v>
      </c>
      <c r="Y879" s="42" t="s">
        <v>2805</v>
      </c>
      <c r="Z879" s="20">
        <f>INVENTARIO[[#This Row],[Costo Envío (USD)]]*INVENTARIO[[#This Row],[Entradas]]</f>
        <v>8</v>
      </c>
      <c r="AA879" s="20">
        <f>INVENTARIO[[#This Row],[Costo total]]*INVENTARIO[[#This Row],[Entradas]]</f>
        <v>35.882352941176471</v>
      </c>
      <c r="AB879" s="172">
        <f>INVENTARIO[[#This Row],[Stock Actual]]*INVENTARIO[[#This Row],[Costo total]]</f>
        <v>35.882352941176471</v>
      </c>
    </row>
    <row r="880" spans="1:28" ht="55" customHeight="1" x14ac:dyDescent="0.15">
      <c r="A880" s="42" t="s">
        <v>2614</v>
      </c>
      <c r="B880" s="180"/>
      <c r="C880" s="22" t="s">
        <v>12</v>
      </c>
      <c r="D880" s="181" t="s">
        <v>2864</v>
      </c>
      <c r="E880" s="178" t="s">
        <v>2620</v>
      </c>
      <c r="F880" s="179" t="s">
        <v>2362</v>
      </c>
      <c r="G880" s="182" t="s">
        <v>164</v>
      </c>
      <c r="H880" s="171">
        <f>INVENTARIO[[#This Row],[Precio Final]]</f>
        <v>25</v>
      </c>
      <c r="I880" s="194">
        <f t="shared" si="61"/>
        <v>26.911764705882355</v>
      </c>
      <c r="J880" s="120">
        <v>2</v>
      </c>
      <c r="K880" s="112">
        <f>SUMIFS(VENTAS[Cantidad],VENTAS[Código del producto Vendido],INVENTARIO[[#This Row],[Code]])</f>
        <v>0</v>
      </c>
      <c r="L880" s="110">
        <f>INVENTARIO[[#This Row],[Entradas]]-INVENTARIO[[#This Row],[Salidas]]</f>
        <v>2</v>
      </c>
      <c r="M880" s="171">
        <f>INVENTARIO[[#This Row],[Precio Final]]*10%</f>
        <v>2.5</v>
      </c>
      <c r="N880" s="42">
        <v>237</v>
      </c>
      <c r="O880" s="42">
        <v>17</v>
      </c>
      <c r="P880" s="42">
        <f t="shared" si="62"/>
        <v>13.941176470588236</v>
      </c>
      <c r="Q880" s="110"/>
      <c r="R880" s="42"/>
      <c r="S880" s="183">
        <v>4</v>
      </c>
      <c r="T880" s="42">
        <f>INVENTARIO[[#This Row],[Costo Unitario (USD)]]+INVENTARIO[[#This Row],[Costo Envío (USD)]]</f>
        <v>17.941176470588236</v>
      </c>
      <c r="U880" s="168">
        <f>INVENTARIO[[#This Row],[Costo total]]*1.5</f>
        <v>26.911764705882355</v>
      </c>
      <c r="V880" s="184">
        <v>25</v>
      </c>
      <c r="W880" s="42">
        <f>INVENTARIO[[#This Row],[Precio Final]]-INVENTARIO[[#This Row],[Costo total]]</f>
        <v>7.0588235294117645</v>
      </c>
      <c r="X880" s="42">
        <f>INVENTARIO[[#This Row],[Ganancia Unitaria]]*INVENTARIO[[#This Row],[Salidas]]</f>
        <v>0</v>
      </c>
      <c r="Y880" s="42" t="s">
        <v>2805</v>
      </c>
      <c r="Z880" s="20">
        <f>INVENTARIO[[#This Row],[Costo Envío (USD)]]*INVENTARIO[[#This Row],[Entradas]]</f>
        <v>8</v>
      </c>
      <c r="AA880" s="20">
        <f>INVENTARIO[[#This Row],[Costo total]]*INVENTARIO[[#This Row],[Entradas]]</f>
        <v>35.882352941176471</v>
      </c>
      <c r="AB880" s="172">
        <f>INVENTARIO[[#This Row],[Stock Actual]]*INVENTARIO[[#This Row],[Costo total]]</f>
        <v>35.882352941176471</v>
      </c>
    </row>
    <row r="881" spans="1:28" ht="55" customHeight="1" x14ac:dyDescent="0.15">
      <c r="A881" s="42" t="s">
        <v>2613</v>
      </c>
      <c r="B881" s="180"/>
      <c r="C881" s="22" t="s">
        <v>12</v>
      </c>
      <c r="D881" s="181" t="s">
        <v>2864</v>
      </c>
      <c r="E881" s="178" t="s">
        <v>2620</v>
      </c>
      <c r="F881" s="179" t="s">
        <v>2389</v>
      </c>
      <c r="G881" s="182" t="s">
        <v>164</v>
      </c>
      <c r="H881" s="171">
        <f>INVENTARIO[[#This Row],[Precio Final]]</f>
        <v>25</v>
      </c>
      <c r="I881" s="194">
        <f t="shared" si="61"/>
        <v>26.911764705882355</v>
      </c>
      <c r="J881" s="120">
        <v>2</v>
      </c>
      <c r="K881" s="112">
        <f>SUMIFS(VENTAS[Cantidad],VENTAS[Código del producto Vendido],INVENTARIO[[#This Row],[Code]])</f>
        <v>1</v>
      </c>
      <c r="L881" s="110">
        <f>INVENTARIO[[#This Row],[Entradas]]-INVENTARIO[[#This Row],[Salidas]]</f>
        <v>1</v>
      </c>
      <c r="M881" s="171">
        <f>INVENTARIO[[#This Row],[Precio Final]]*10%</f>
        <v>2.5</v>
      </c>
      <c r="N881" s="42">
        <v>237</v>
      </c>
      <c r="O881" s="42">
        <v>17</v>
      </c>
      <c r="P881" s="42">
        <f t="shared" si="62"/>
        <v>13.941176470588236</v>
      </c>
      <c r="Q881" s="110"/>
      <c r="R881" s="42"/>
      <c r="S881" s="183">
        <v>4</v>
      </c>
      <c r="T881" s="42">
        <f>INVENTARIO[[#This Row],[Costo Unitario (USD)]]+INVENTARIO[[#This Row],[Costo Envío (USD)]]</f>
        <v>17.941176470588236</v>
      </c>
      <c r="U881" s="168">
        <f>INVENTARIO[[#This Row],[Costo total]]*1.5</f>
        <v>26.911764705882355</v>
      </c>
      <c r="V881" s="184">
        <v>25</v>
      </c>
      <c r="W881" s="42">
        <f>INVENTARIO[[#This Row],[Precio Final]]-INVENTARIO[[#This Row],[Costo total]]</f>
        <v>7.0588235294117645</v>
      </c>
      <c r="X881" s="42">
        <f>INVENTARIO[[#This Row],[Ganancia Unitaria]]*INVENTARIO[[#This Row],[Salidas]]</f>
        <v>7.0588235294117645</v>
      </c>
      <c r="Y881" s="42" t="s">
        <v>2805</v>
      </c>
      <c r="Z881" s="20">
        <f>INVENTARIO[[#This Row],[Costo Envío (USD)]]*INVENTARIO[[#This Row],[Entradas]]</f>
        <v>8</v>
      </c>
      <c r="AA881" s="20">
        <f>INVENTARIO[[#This Row],[Costo total]]*INVENTARIO[[#This Row],[Entradas]]</f>
        <v>35.882352941176471</v>
      </c>
      <c r="AB881" s="172">
        <f>INVENTARIO[[#This Row],[Stock Actual]]*INVENTARIO[[#This Row],[Costo total]]</f>
        <v>17.941176470588236</v>
      </c>
    </row>
    <row r="882" spans="1:28" ht="55" customHeight="1" x14ac:dyDescent="0.15">
      <c r="A882" s="42" t="s">
        <v>2611</v>
      </c>
      <c r="B882" s="180"/>
      <c r="C882" s="22" t="s">
        <v>12</v>
      </c>
      <c r="D882" s="181" t="s">
        <v>2866</v>
      </c>
      <c r="E882" s="178" t="s">
        <v>2621</v>
      </c>
      <c r="F882" s="179" t="s">
        <v>2370</v>
      </c>
      <c r="G882" s="182" t="s">
        <v>164</v>
      </c>
      <c r="H882" s="171">
        <f>INVENTARIO[[#This Row],[Precio Final]]</f>
        <v>25</v>
      </c>
      <c r="I882" s="194">
        <f t="shared" si="61"/>
        <v>26.911764705882355</v>
      </c>
      <c r="J882" s="120">
        <v>2</v>
      </c>
      <c r="K882" s="112">
        <f>SUMIFS(VENTAS[Cantidad],VENTAS[Código del producto Vendido],INVENTARIO[[#This Row],[Code]])</f>
        <v>0</v>
      </c>
      <c r="L882" s="110">
        <f>INVENTARIO[[#This Row],[Entradas]]-INVENTARIO[[#This Row],[Salidas]]</f>
        <v>2</v>
      </c>
      <c r="M882" s="171">
        <f>INVENTARIO[[#This Row],[Precio Final]]*10%</f>
        <v>2.5</v>
      </c>
      <c r="N882" s="42">
        <v>237</v>
      </c>
      <c r="O882" s="42">
        <v>17</v>
      </c>
      <c r="P882" s="42">
        <f t="shared" si="62"/>
        <v>13.941176470588236</v>
      </c>
      <c r="Q882" s="110"/>
      <c r="R882" s="42"/>
      <c r="S882" s="183">
        <v>4</v>
      </c>
      <c r="T882" s="42">
        <f>INVENTARIO[[#This Row],[Costo Unitario (USD)]]+INVENTARIO[[#This Row],[Costo Envío (USD)]]</f>
        <v>17.941176470588236</v>
      </c>
      <c r="U882" s="168">
        <f>INVENTARIO[[#This Row],[Costo total]]*1.5</f>
        <v>26.911764705882355</v>
      </c>
      <c r="V882" s="184">
        <v>25</v>
      </c>
      <c r="W882" s="42">
        <f>INVENTARIO[[#This Row],[Precio Final]]-INVENTARIO[[#This Row],[Costo total]]</f>
        <v>7.0588235294117645</v>
      </c>
      <c r="X882" s="42">
        <f>INVENTARIO[[#This Row],[Ganancia Unitaria]]*INVENTARIO[[#This Row],[Salidas]]</f>
        <v>0</v>
      </c>
      <c r="Y882" s="42" t="s">
        <v>2805</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2612</v>
      </c>
      <c r="B883" s="180"/>
      <c r="C883" s="22" t="s">
        <v>12</v>
      </c>
      <c r="D883" s="181" t="s">
        <v>2866</v>
      </c>
      <c r="E883" s="178" t="s">
        <v>2621</v>
      </c>
      <c r="F883" s="179" t="s">
        <v>2377</v>
      </c>
      <c r="G883" s="182" t="s">
        <v>164</v>
      </c>
      <c r="H883" s="171">
        <f>INVENTARIO[[#This Row],[Precio Final]]</f>
        <v>25</v>
      </c>
      <c r="I883" s="194">
        <f t="shared" si="61"/>
        <v>26.911764705882355</v>
      </c>
      <c r="J883" s="120">
        <v>2</v>
      </c>
      <c r="K883" s="112">
        <f>SUMIFS(VENTAS[Cantidad],VENTAS[Código del producto Vendido],INVENTARIO[[#This Row],[Code]])</f>
        <v>2</v>
      </c>
      <c r="L883" s="110">
        <f>INVENTARIO[[#This Row],[Entradas]]-INVENTARIO[[#This Row],[Salidas]]</f>
        <v>0</v>
      </c>
      <c r="M883" s="171">
        <f>INVENTARIO[[#This Row],[Precio Final]]*10%</f>
        <v>2.5</v>
      </c>
      <c r="N883" s="42">
        <v>237</v>
      </c>
      <c r="O883" s="42">
        <v>17</v>
      </c>
      <c r="P883" s="42">
        <f t="shared" si="62"/>
        <v>13.941176470588236</v>
      </c>
      <c r="Q883" s="110"/>
      <c r="R883" s="42"/>
      <c r="S883" s="183">
        <v>4</v>
      </c>
      <c r="T883" s="42">
        <f>INVENTARIO[[#This Row],[Costo Unitario (USD)]]+INVENTARIO[[#This Row],[Costo Envío (USD)]]</f>
        <v>17.941176470588236</v>
      </c>
      <c r="U883" s="168">
        <f>INVENTARIO[[#This Row],[Costo total]]*1.5</f>
        <v>26.911764705882355</v>
      </c>
      <c r="V883" s="184">
        <v>25</v>
      </c>
      <c r="W883" s="42">
        <f>INVENTARIO[[#This Row],[Precio Final]]-INVENTARIO[[#This Row],[Costo total]]</f>
        <v>7.0588235294117645</v>
      </c>
      <c r="X883" s="42">
        <f>INVENTARIO[[#This Row],[Ganancia Unitaria]]*INVENTARIO[[#This Row],[Salidas]]</f>
        <v>14.117647058823529</v>
      </c>
      <c r="Y883" s="42" t="s">
        <v>2805</v>
      </c>
      <c r="Z883" s="20">
        <f>INVENTARIO[[#This Row],[Costo Envío (USD)]]*INVENTARIO[[#This Row],[Entradas]]</f>
        <v>8</v>
      </c>
      <c r="AA883" s="20">
        <f>INVENTARIO[[#This Row],[Costo total]]*INVENTARIO[[#This Row],[Entradas]]</f>
        <v>35.882352941176471</v>
      </c>
      <c r="AB883" s="172">
        <f>INVENTARIO[[#This Row],[Stock Actual]]*INVENTARIO[[#This Row],[Costo total]]</f>
        <v>0</v>
      </c>
    </row>
    <row r="884" spans="1:28" ht="55" customHeight="1" x14ac:dyDescent="0.15">
      <c r="A884" s="42" t="s">
        <v>2610</v>
      </c>
      <c r="B884" s="180"/>
      <c r="C884" s="22" t="s">
        <v>12</v>
      </c>
      <c r="D884" s="181" t="s">
        <v>2854</v>
      </c>
      <c r="E884" s="178" t="s">
        <v>2394</v>
      </c>
      <c r="F884" s="179" t="s">
        <v>695</v>
      </c>
      <c r="G884" s="182" t="s">
        <v>2283</v>
      </c>
      <c r="H884" s="171">
        <f>INVENTARIO[[#This Row],[Precio Final]]</f>
        <v>22</v>
      </c>
      <c r="I884" s="194">
        <f t="shared" si="61"/>
        <v>20.029411764705884</v>
      </c>
      <c r="J884" s="120">
        <v>3</v>
      </c>
      <c r="K884" s="112">
        <f>SUMIFS(VENTAS[Cantidad],VENTAS[Código del producto Vendido],INVENTARIO[[#This Row],[Code]])</f>
        <v>1</v>
      </c>
      <c r="L884" s="110">
        <f>INVENTARIO[[#This Row],[Entradas]]-INVENTARIO[[#This Row],[Salidas]]</f>
        <v>2</v>
      </c>
      <c r="M884" s="171">
        <f>INVENTARIO[[#This Row],[Precio Final]]*10%</f>
        <v>2.2000000000000002</v>
      </c>
      <c r="N884" s="42">
        <v>159</v>
      </c>
      <c r="O884" s="42">
        <v>17</v>
      </c>
      <c r="P884" s="42">
        <f t="shared" si="62"/>
        <v>9.3529411764705888</v>
      </c>
      <c r="Q884" s="110"/>
      <c r="R884" s="42"/>
      <c r="S884" s="183">
        <v>4</v>
      </c>
      <c r="T884" s="42">
        <f>INVENTARIO[[#This Row],[Costo Unitario (USD)]]+INVENTARIO[[#This Row],[Costo Envío (USD)]]</f>
        <v>13.352941176470589</v>
      </c>
      <c r="U884" s="168">
        <f>INVENTARIO[[#This Row],[Costo total]]*1.5</f>
        <v>20.029411764705884</v>
      </c>
      <c r="V884" s="184">
        <v>22</v>
      </c>
      <c r="W884" s="42">
        <f>INVENTARIO[[#This Row],[Precio Final]]-INVENTARIO[[#This Row],[Costo total]]</f>
        <v>8.6470588235294112</v>
      </c>
      <c r="X884" s="42">
        <f>INVENTARIO[[#This Row],[Ganancia Unitaria]]*INVENTARIO[[#This Row],[Salidas]]</f>
        <v>8.6470588235294112</v>
      </c>
      <c r="Y884" s="42" t="s">
        <v>2805</v>
      </c>
      <c r="Z884" s="20">
        <f>INVENTARIO[[#This Row],[Costo Envío (USD)]]*INVENTARIO[[#This Row],[Entradas]]</f>
        <v>12</v>
      </c>
      <c r="AA884" s="20">
        <f>INVENTARIO[[#This Row],[Costo total]]*INVENTARIO[[#This Row],[Entradas]]</f>
        <v>40.058823529411768</v>
      </c>
      <c r="AB884" s="172">
        <f>INVENTARIO[[#This Row],[Stock Actual]]*INVENTARIO[[#This Row],[Costo total]]</f>
        <v>26.705882352941178</v>
      </c>
    </row>
    <row r="885" spans="1:28" ht="55" customHeight="1" x14ac:dyDescent="0.15">
      <c r="A885" s="42" t="s">
        <v>2609</v>
      </c>
      <c r="B885" s="180"/>
      <c r="C885" s="22" t="s">
        <v>12</v>
      </c>
      <c r="D885" s="181" t="s">
        <v>2854</v>
      </c>
      <c r="E885" s="178" t="s">
        <v>2394</v>
      </c>
      <c r="F885" s="179" t="s">
        <v>697</v>
      </c>
      <c r="G885" s="182" t="s">
        <v>164</v>
      </c>
      <c r="H885" s="171">
        <f>INVENTARIO[[#This Row],[Precio Final]]</f>
        <v>22</v>
      </c>
      <c r="I885" s="194">
        <f t="shared" si="61"/>
        <v>20.029411764705884</v>
      </c>
      <c r="J885" s="120">
        <v>2</v>
      </c>
      <c r="K885" s="112">
        <f>SUMIFS(VENTAS[Cantidad],VENTAS[Código del producto Vendido],INVENTARIO[[#This Row],[Code]])</f>
        <v>1</v>
      </c>
      <c r="L885" s="110">
        <f>INVENTARIO[[#This Row],[Entradas]]-INVENTARIO[[#This Row],[Salidas]]</f>
        <v>1</v>
      </c>
      <c r="M885" s="171">
        <f>INVENTARIO[[#This Row],[Precio Final]]*10%</f>
        <v>2.2000000000000002</v>
      </c>
      <c r="N885" s="42">
        <v>159</v>
      </c>
      <c r="O885" s="42">
        <v>17</v>
      </c>
      <c r="P885" s="42">
        <f t="shared" si="62"/>
        <v>9.3529411764705888</v>
      </c>
      <c r="Q885" s="110"/>
      <c r="R885" s="42"/>
      <c r="S885" s="183">
        <v>4</v>
      </c>
      <c r="T885" s="42">
        <f>INVENTARIO[[#This Row],[Costo Unitario (USD)]]+INVENTARIO[[#This Row],[Costo Envío (USD)]]</f>
        <v>13.352941176470589</v>
      </c>
      <c r="U885" s="168">
        <f>INVENTARIO[[#This Row],[Costo total]]*1.5</f>
        <v>20.029411764705884</v>
      </c>
      <c r="V885" s="184">
        <v>22</v>
      </c>
      <c r="W885" s="42">
        <f>INVENTARIO[[#This Row],[Precio Final]]-INVENTARIO[[#This Row],[Costo total]]</f>
        <v>8.6470588235294112</v>
      </c>
      <c r="X885" s="42">
        <f>INVENTARIO[[#This Row],[Ganancia Unitaria]]*INVENTARIO[[#This Row],[Salidas]]</f>
        <v>8.6470588235294112</v>
      </c>
      <c r="Y885" s="42" t="s">
        <v>2805</v>
      </c>
      <c r="Z885" s="20">
        <f>INVENTARIO[[#This Row],[Costo Envío (USD)]]*INVENTARIO[[#This Row],[Entradas]]</f>
        <v>8</v>
      </c>
      <c r="AA885" s="20">
        <f>INVENTARIO[[#This Row],[Costo total]]*INVENTARIO[[#This Row],[Entradas]]</f>
        <v>26.705882352941178</v>
      </c>
      <c r="AB885" s="172">
        <f>INVENTARIO[[#This Row],[Stock Actual]]*INVENTARIO[[#This Row],[Costo total]]</f>
        <v>13.352941176470589</v>
      </c>
    </row>
    <row r="886" spans="1:28" ht="55" customHeight="1" x14ac:dyDescent="0.15">
      <c r="A886" s="42" t="s">
        <v>2608</v>
      </c>
      <c r="B886" s="180"/>
      <c r="C886" s="22" t="s">
        <v>12</v>
      </c>
      <c r="D886" s="181" t="s">
        <v>2813</v>
      </c>
      <c r="E886" s="178" t="s">
        <v>2569</v>
      </c>
      <c r="F886" s="179" t="s">
        <v>1199</v>
      </c>
      <c r="G886" s="182" t="s">
        <v>164</v>
      </c>
      <c r="H886" s="171">
        <f>INVENTARIO[[#This Row],[Precio Final]]</f>
        <v>20</v>
      </c>
      <c r="I886" s="194">
        <f t="shared" si="61"/>
        <v>14.382352941176471</v>
      </c>
      <c r="J886" s="120">
        <v>1</v>
      </c>
      <c r="K886" s="112">
        <f>SUMIFS(VENTAS[Cantidad],VENTAS[Código del producto Vendido],INVENTARIO[[#This Row],[Code]])</f>
        <v>1</v>
      </c>
      <c r="L886" s="110">
        <f>INVENTARIO[[#This Row],[Entradas]]-INVENTARIO[[#This Row],[Salidas]]</f>
        <v>0</v>
      </c>
      <c r="M886" s="171">
        <f>INVENTARIO[[#This Row],[Precio Final]]*10%</f>
        <v>2</v>
      </c>
      <c r="N886" s="42">
        <v>112</v>
      </c>
      <c r="O886" s="42">
        <v>17</v>
      </c>
      <c r="P886" s="42">
        <f t="shared" si="62"/>
        <v>6.5882352941176467</v>
      </c>
      <c r="Q886" s="110"/>
      <c r="R886" s="42"/>
      <c r="S886" s="183">
        <v>3</v>
      </c>
      <c r="T886" s="42">
        <f>INVENTARIO[[#This Row],[Costo Unitario (USD)]]+INVENTARIO[[#This Row],[Costo Envío (USD)]]</f>
        <v>9.5882352941176467</v>
      </c>
      <c r="U886" s="168">
        <f>INVENTARIO[[#This Row],[Costo total]]*1.5</f>
        <v>14.382352941176471</v>
      </c>
      <c r="V886" s="184">
        <v>20</v>
      </c>
      <c r="W886" s="42">
        <f>INVENTARIO[[#This Row],[Precio Final]]-INVENTARIO[[#This Row],[Costo total]]</f>
        <v>10.411764705882353</v>
      </c>
      <c r="X886" s="42">
        <f>INVENTARIO[[#This Row],[Ganancia Unitaria]]*INVENTARIO[[#This Row],[Salidas]]</f>
        <v>10.411764705882353</v>
      </c>
      <c r="Y886" s="42" t="s">
        <v>2805</v>
      </c>
      <c r="Z886" s="20">
        <f>INVENTARIO[[#This Row],[Costo Envío (USD)]]*INVENTARIO[[#This Row],[Entradas]]</f>
        <v>3</v>
      </c>
      <c r="AA886" s="20">
        <f>INVENTARIO[[#This Row],[Costo total]]*INVENTARIO[[#This Row],[Entradas]]</f>
        <v>9.5882352941176467</v>
      </c>
      <c r="AB886" s="172">
        <f>INVENTARIO[[#This Row],[Stock Actual]]*INVENTARIO[[#This Row],[Costo total]]</f>
        <v>0</v>
      </c>
    </row>
    <row r="887" spans="1:28" ht="55" customHeight="1" x14ac:dyDescent="0.15">
      <c r="A887" s="42" t="s">
        <v>2607</v>
      </c>
      <c r="B887" s="180"/>
      <c r="C887" s="22" t="s">
        <v>12</v>
      </c>
      <c r="D887" s="181" t="s">
        <v>2659</v>
      </c>
      <c r="E887" s="178" t="s">
        <v>2688</v>
      </c>
      <c r="F887" s="179" t="s">
        <v>693</v>
      </c>
      <c r="G887" s="182" t="s">
        <v>426</v>
      </c>
      <c r="H887" s="171">
        <f>INVENTARIO[[#This Row],[Precio Final]]</f>
        <v>35</v>
      </c>
      <c r="I887" s="194">
        <f t="shared" si="61"/>
        <v>43.5</v>
      </c>
      <c r="J887" s="120">
        <v>1</v>
      </c>
      <c r="K887" s="112">
        <f>SUMIFS(VENTAS[Cantidad],VENTAS[Código del producto Vendido],INVENTARIO[[#This Row],[Code]])</f>
        <v>0</v>
      </c>
      <c r="L887" s="110">
        <f>INVENTARIO[[#This Row],[Entradas]]-INVENTARIO[[#This Row],[Salidas]]</f>
        <v>1</v>
      </c>
      <c r="M887" s="171">
        <f>INVENTARIO[[#This Row],[Precio Final]]*10%</f>
        <v>3.5</v>
      </c>
      <c r="N887" s="42"/>
      <c r="O887" s="42"/>
      <c r="P887" s="42">
        <v>25</v>
      </c>
      <c r="Q887" s="110"/>
      <c r="R887" s="42"/>
      <c r="S887" s="183">
        <v>4</v>
      </c>
      <c r="T887" s="42">
        <f>INVENTARIO[[#This Row],[Costo Unitario (USD)]]+INVENTARIO[[#This Row],[Costo Envío (USD)]]</f>
        <v>29</v>
      </c>
      <c r="U887" s="168">
        <f>INVENTARIO[[#This Row],[Costo total]]*1.5</f>
        <v>43.5</v>
      </c>
      <c r="V887" s="184">
        <v>35</v>
      </c>
      <c r="W887" s="42">
        <f>INVENTARIO[[#This Row],[Precio Final]]-INVENTARIO[[#This Row],[Costo total]]</f>
        <v>6</v>
      </c>
      <c r="X887" s="42">
        <f>INVENTARIO[[#This Row],[Ganancia Unitaria]]*INVENTARIO[[#This Row],[Salidas]]</f>
        <v>0</v>
      </c>
      <c r="Y887" s="42" t="s">
        <v>2805</v>
      </c>
      <c r="Z887" s="20">
        <v>0</v>
      </c>
      <c r="AA887" s="20">
        <f>INVENTARIO[[#This Row],[Costo total]]*INVENTARIO[[#This Row],[Entradas]]</f>
        <v>29</v>
      </c>
      <c r="AB887" s="172">
        <f>INVENTARIO[[#This Row],[Stock Actual]]*INVENTARIO[[#This Row],[Costo total]]</f>
        <v>29</v>
      </c>
    </row>
    <row r="888" spans="1:28" ht="55" customHeight="1" x14ac:dyDescent="0.15">
      <c r="A888" s="42" t="s">
        <v>2606</v>
      </c>
      <c r="B888" s="180"/>
      <c r="C888" s="22" t="s">
        <v>12</v>
      </c>
      <c r="D888" s="181" t="s">
        <v>2862</v>
      </c>
      <c r="E888" s="178" t="s">
        <v>2689</v>
      </c>
      <c r="F888" s="179" t="s">
        <v>693</v>
      </c>
      <c r="G888" s="182" t="s">
        <v>2283</v>
      </c>
      <c r="H888" s="171">
        <f>INVENTARIO[[#This Row],[Precio Final]]</f>
        <v>25</v>
      </c>
      <c r="I888" s="194">
        <f t="shared" si="61"/>
        <v>18.617647058823529</v>
      </c>
      <c r="J888" s="120">
        <v>3</v>
      </c>
      <c r="K888" s="112">
        <f>SUMIFS(VENTAS[Cantidad],VENTAS[Código del producto Vendido],INVENTARIO[[#This Row],[Code]])</f>
        <v>0</v>
      </c>
      <c r="L888" s="110">
        <f>INVENTARIO[[#This Row],[Entradas]]-INVENTARIO[[#This Row],[Salidas]]</f>
        <v>3</v>
      </c>
      <c r="M888" s="171">
        <f>INVENTARIO[[#This Row],[Precio Final]]*10%</f>
        <v>2.5</v>
      </c>
      <c r="N888" s="42">
        <v>211</v>
      </c>
      <c r="O888" s="42">
        <v>17</v>
      </c>
      <c r="P888" s="42">
        <f t="shared" si="62"/>
        <v>12.411764705882353</v>
      </c>
      <c r="Q888" s="110"/>
      <c r="R888" s="42"/>
      <c r="S888" s="183">
        <f>Q888*R888/1000</f>
        <v>0</v>
      </c>
      <c r="T888" s="42">
        <f>INVENTARIO[[#This Row],[Costo Unitario (USD)]]+INVENTARIO[[#This Row],[Costo Envío (USD)]]</f>
        <v>12.411764705882353</v>
      </c>
      <c r="U888" s="168">
        <f>INVENTARIO[[#This Row],[Costo total]]*1.5</f>
        <v>18.617647058823529</v>
      </c>
      <c r="V888" s="184">
        <v>25</v>
      </c>
      <c r="W888" s="42">
        <f>INVENTARIO[[#This Row],[Precio Final]]-INVENTARIO[[#This Row],[Costo total]]</f>
        <v>12.588235294117647</v>
      </c>
      <c r="X888" s="42">
        <f>INVENTARIO[[#This Row],[Ganancia Unitaria]]*INVENTARIO[[#This Row],[Salidas]]</f>
        <v>0</v>
      </c>
      <c r="Y888" s="42" t="s">
        <v>2805</v>
      </c>
      <c r="Z888" s="20">
        <f>INVENTARIO[[#This Row],[Costo Envío (USD)]]*INVENTARIO[[#This Row],[Entradas]]</f>
        <v>0</v>
      </c>
      <c r="AA888" s="20">
        <f>INVENTARIO[[#This Row],[Costo total]]*INVENTARIO[[#This Row],[Entradas]]</f>
        <v>37.235294117647058</v>
      </c>
      <c r="AB888" s="172">
        <f>INVENTARIO[[#This Row],[Stock Actual]]*INVENTARIO[[#This Row],[Costo total]]</f>
        <v>37.235294117647058</v>
      </c>
    </row>
    <row r="889" spans="1:28" ht="55" customHeight="1" x14ac:dyDescent="0.15">
      <c r="A889" s="42" t="s">
        <v>3020</v>
      </c>
      <c r="B889" s="180"/>
      <c r="C889" s="22" t="s">
        <v>12</v>
      </c>
      <c r="D889" s="181" t="s">
        <v>2854</v>
      </c>
      <c r="E889" s="178" t="s">
        <v>2394</v>
      </c>
      <c r="F889" s="179" t="s">
        <v>693</v>
      </c>
      <c r="G889" s="182" t="s">
        <v>164</v>
      </c>
      <c r="H889" s="171">
        <f>INVENTARIO[[#This Row],[Precio Final]]</f>
        <v>22</v>
      </c>
      <c r="I889" s="194">
        <f t="shared" ref="I889" si="63">U889</f>
        <v>20.029411764705884</v>
      </c>
      <c r="J889" s="120">
        <v>3</v>
      </c>
      <c r="K889" s="112">
        <f>SUMIFS(VENTAS[Cantidad],VENTAS[Código del producto Vendido],INVENTARIO[[#This Row],[Code]])</f>
        <v>0</v>
      </c>
      <c r="L889" s="110">
        <f>INVENTARIO[[#This Row],[Entradas]]-INVENTARIO[[#This Row],[Salidas]]</f>
        <v>3</v>
      </c>
      <c r="M889" s="171">
        <f>INVENTARIO[[#This Row],[Precio Final]]*10%</f>
        <v>2.2000000000000002</v>
      </c>
      <c r="N889" s="42">
        <v>159</v>
      </c>
      <c r="O889" s="42">
        <v>17</v>
      </c>
      <c r="P889" s="42">
        <f t="shared" ref="P889" si="64">N889/O889</f>
        <v>9.3529411764705888</v>
      </c>
      <c r="Q889" s="110"/>
      <c r="R889" s="42"/>
      <c r="S889" s="183">
        <v>4</v>
      </c>
      <c r="T889" s="42">
        <f>INVENTARIO[[#This Row],[Costo Unitario (USD)]]+INVENTARIO[[#This Row],[Costo Envío (USD)]]</f>
        <v>13.352941176470589</v>
      </c>
      <c r="U889" s="168">
        <f>INVENTARIO[[#This Row],[Costo total]]*1.5</f>
        <v>20.029411764705884</v>
      </c>
      <c r="V889" s="184">
        <v>22</v>
      </c>
      <c r="W889" s="42">
        <f>INVENTARIO[[#This Row],[Precio Final]]-INVENTARIO[[#This Row],[Costo total]]</f>
        <v>8.6470588235294112</v>
      </c>
      <c r="X889" s="42">
        <f>INVENTARIO[[#This Row],[Ganancia Unitaria]]*INVENTARIO[[#This Row],[Salidas]]</f>
        <v>0</v>
      </c>
      <c r="Y889" s="42" t="s">
        <v>2805</v>
      </c>
      <c r="Z889" s="20">
        <f>INVENTARIO[[#This Row],[Costo Envío (USD)]]*INVENTARIO[[#This Row],[Entradas]]</f>
        <v>12</v>
      </c>
      <c r="AA889" s="20">
        <f>INVENTARIO[[#This Row],[Costo total]]*INVENTARIO[[#This Row],[Entradas]]</f>
        <v>40.058823529411768</v>
      </c>
      <c r="AB889" s="172">
        <f>INVENTARIO[[#This Row],[Stock Actual]]*INVENTARIO[[#This Row],[Costo total]]</f>
        <v>40.058823529411768</v>
      </c>
    </row>
    <row r="890" spans="1:28" ht="55" customHeight="1" x14ac:dyDescent="0.15">
      <c r="A890" s="42" t="s">
        <v>2605</v>
      </c>
      <c r="B890" s="180"/>
      <c r="C890" s="22" t="s">
        <v>12</v>
      </c>
      <c r="D890" s="181" t="s">
        <v>2641</v>
      </c>
      <c r="E890" s="178" t="s">
        <v>2562</v>
      </c>
      <c r="F890" s="179" t="s">
        <v>716</v>
      </c>
      <c r="G890" s="182" t="s">
        <v>2283</v>
      </c>
      <c r="H890" s="171">
        <f>INVENTARIO[[#This Row],[Precio Final]]</f>
        <v>35</v>
      </c>
      <c r="I890" s="194">
        <f t="shared" ref="I890:I917" si="65">U890</f>
        <v>36.705882352941174</v>
      </c>
      <c r="J890" s="120">
        <v>0</v>
      </c>
      <c r="K890" s="112">
        <f>SUMIFS(VENTAS[Cantidad],VENTAS[Código del producto Vendido],INVENTARIO[[#This Row],[Code]])</f>
        <v>0</v>
      </c>
      <c r="L890" s="110">
        <f>INVENTARIO[[#This Row],[Entradas]]-INVENTARIO[[#This Row],[Salidas]]</f>
        <v>0</v>
      </c>
      <c r="M890" s="171">
        <f>INVENTARIO[[#This Row],[Precio Final]]*10%</f>
        <v>3.5</v>
      </c>
      <c r="N890" s="42">
        <v>348</v>
      </c>
      <c r="O890" s="42">
        <v>17</v>
      </c>
      <c r="P890" s="42">
        <f t="shared" ref="P890:P917" si="66">N890/O890</f>
        <v>20.470588235294116</v>
      </c>
      <c r="Q890" s="110"/>
      <c r="R890" s="42"/>
      <c r="S890" s="183">
        <v>4</v>
      </c>
      <c r="T890" s="42">
        <f>INVENTARIO[[#This Row],[Costo Unitario (USD)]]+INVENTARIO[[#This Row],[Costo Envío (USD)]]</f>
        <v>24.470588235294116</v>
      </c>
      <c r="U890" s="168">
        <f>INVENTARIO[[#This Row],[Costo total]]*1.5</f>
        <v>36.705882352941174</v>
      </c>
      <c r="V890" s="184">
        <v>35</v>
      </c>
      <c r="W890" s="42">
        <f>INVENTARIO[[#This Row],[Precio Final]]-INVENTARIO[[#This Row],[Costo total]]</f>
        <v>10.529411764705884</v>
      </c>
      <c r="X890" s="42">
        <f>INVENTARIO[[#This Row],[Ganancia Unitaria]]*INVENTARIO[[#This Row],[Salidas]]</f>
        <v>0</v>
      </c>
      <c r="Y890" s="42" t="s">
        <v>2805</v>
      </c>
      <c r="Z890" s="20">
        <f>INVENTARIO[[#This Row],[Costo Envío (USD)]]*INVENTARIO[[#This Row],[Entradas]]</f>
        <v>0</v>
      </c>
      <c r="AA890" s="20">
        <f>INVENTARIO[[#This Row],[Costo total]]*INVENTARIO[[#This Row],[Entradas]]</f>
        <v>0</v>
      </c>
      <c r="AB890" s="172">
        <f>INVENTARIO[[#This Row],[Stock Actual]]*INVENTARIO[[#This Row],[Costo total]]</f>
        <v>0</v>
      </c>
    </row>
    <row r="891" spans="1:28" ht="55" customHeight="1" x14ac:dyDescent="0.15">
      <c r="A891" s="42" t="s">
        <v>2604</v>
      </c>
      <c r="B891" s="180"/>
      <c r="C891" s="22" t="s">
        <v>12</v>
      </c>
      <c r="D891" s="181" t="s">
        <v>2863</v>
      </c>
      <c r="E891" s="178" t="s">
        <v>2562</v>
      </c>
      <c r="F891" s="179" t="s">
        <v>713</v>
      </c>
      <c r="G891" s="182" t="s">
        <v>2283</v>
      </c>
      <c r="H891" s="171">
        <f>INVENTARIO[[#This Row],[Precio Final]]</f>
        <v>35</v>
      </c>
      <c r="I891" s="194">
        <f t="shared" si="65"/>
        <v>38.205882352941174</v>
      </c>
      <c r="J891" s="120">
        <v>1</v>
      </c>
      <c r="K891" s="112">
        <f>SUMIFS(VENTAS[Cantidad],VENTAS[Código del producto Vendido],INVENTARIO[[#This Row],[Code]])</f>
        <v>1</v>
      </c>
      <c r="L891" s="110">
        <f>INVENTARIO[[#This Row],[Entradas]]-INVENTARIO[[#This Row],[Salidas]]</f>
        <v>0</v>
      </c>
      <c r="M891" s="171">
        <f>INVENTARIO[[#This Row],[Precio Final]]*10%</f>
        <v>3.5</v>
      </c>
      <c r="N891" s="42">
        <v>348</v>
      </c>
      <c r="O891" s="42">
        <v>17</v>
      </c>
      <c r="P891" s="42">
        <f t="shared" si="66"/>
        <v>20.470588235294116</v>
      </c>
      <c r="Q891" s="110"/>
      <c r="R891" s="42"/>
      <c r="S891" s="183">
        <v>5</v>
      </c>
      <c r="T891" s="42">
        <f>INVENTARIO[[#This Row],[Costo Unitario (USD)]]+INVENTARIO[[#This Row],[Costo Envío (USD)]]</f>
        <v>25.470588235294116</v>
      </c>
      <c r="U891" s="168">
        <f>INVENTARIO[[#This Row],[Costo total]]*1.5</f>
        <v>38.205882352941174</v>
      </c>
      <c r="V891" s="184">
        <v>35</v>
      </c>
      <c r="W891" s="42">
        <f>INVENTARIO[[#This Row],[Precio Final]]-INVENTARIO[[#This Row],[Costo total]]</f>
        <v>9.529411764705884</v>
      </c>
      <c r="X891" s="42">
        <f>INVENTARIO[[#This Row],[Ganancia Unitaria]]*INVENTARIO[[#This Row],[Salidas]]</f>
        <v>9.529411764705884</v>
      </c>
      <c r="Y891" s="42" t="s">
        <v>2805</v>
      </c>
      <c r="Z891" s="20">
        <f>INVENTARIO[[#This Row],[Costo Envío (USD)]]*INVENTARIO[[#This Row],[Entradas]]</f>
        <v>5</v>
      </c>
      <c r="AA891" s="20">
        <f>INVENTARIO[[#This Row],[Costo total]]*INVENTARIO[[#This Row],[Entradas]]</f>
        <v>25.470588235294116</v>
      </c>
      <c r="AB891" s="172">
        <f>INVENTARIO[[#This Row],[Stock Actual]]*INVENTARIO[[#This Row],[Costo total]]</f>
        <v>0</v>
      </c>
    </row>
    <row r="892" spans="1:28" ht="55" customHeight="1" x14ac:dyDescent="0.15">
      <c r="A892" s="42" t="s">
        <v>2603</v>
      </c>
      <c r="B892" s="180"/>
      <c r="C892" s="22" t="s">
        <v>12</v>
      </c>
      <c r="D892" s="181" t="s">
        <v>2863</v>
      </c>
      <c r="E892" s="178" t="s">
        <v>2562</v>
      </c>
      <c r="F892" s="179" t="s">
        <v>2325</v>
      </c>
      <c r="G892" s="182" t="s">
        <v>2283</v>
      </c>
      <c r="H892" s="171">
        <f>INVENTARIO[[#This Row],[Precio Final]]</f>
        <v>35</v>
      </c>
      <c r="I892" s="194">
        <f t="shared" si="65"/>
        <v>38.205882352941174</v>
      </c>
      <c r="J892" s="120">
        <v>3</v>
      </c>
      <c r="K892" s="112">
        <f>SUMIFS(VENTAS[Cantidad],VENTAS[Código del producto Vendido],INVENTARIO[[#This Row],[Code]])</f>
        <v>0</v>
      </c>
      <c r="L892" s="110">
        <f>INVENTARIO[[#This Row],[Entradas]]-INVENTARIO[[#This Row],[Salidas]]</f>
        <v>3</v>
      </c>
      <c r="M892" s="171">
        <f>INVENTARIO[[#This Row],[Precio Final]]*10%</f>
        <v>3.5</v>
      </c>
      <c r="N892" s="42">
        <v>348</v>
      </c>
      <c r="O892" s="42">
        <v>17</v>
      </c>
      <c r="P892" s="42">
        <f t="shared" si="66"/>
        <v>20.470588235294116</v>
      </c>
      <c r="Q892" s="110"/>
      <c r="R892" s="42"/>
      <c r="S892" s="183">
        <v>5</v>
      </c>
      <c r="T892" s="42">
        <f>INVENTARIO[[#This Row],[Costo Unitario (USD)]]+INVENTARIO[[#This Row],[Costo Envío (USD)]]</f>
        <v>25.470588235294116</v>
      </c>
      <c r="U892" s="168">
        <f>INVENTARIO[[#This Row],[Costo total]]*1.5</f>
        <v>38.205882352941174</v>
      </c>
      <c r="V892" s="184">
        <v>35</v>
      </c>
      <c r="W892" s="42">
        <f>INVENTARIO[[#This Row],[Precio Final]]-INVENTARIO[[#This Row],[Costo total]]</f>
        <v>9.529411764705884</v>
      </c>
      <c r="X892" s="42">
        <f>INVENTARIO[[#This Row],[Ganancia Unitaria]]*INVENTARIO[[#This Row],[Salidas]]</f>
        <v>0</v>
      </c>
      <c r="Y892" s="42" t="s">
        <v>2805</v>
      </c>
      <c r="Z892" s="20">
        <f>INVENTARIO[[#This Row],[Costo Envío (USD)]]*INVENTARIO[[#This Row],[Entradas]]</f>
        <v>15</v>
      </c>
      <c r="AA892" s="20">
        <f>INVENTARIO[[#This Row],[Costo total]]*INVENTARIO[[#This Row],[Entradas]]</f>
        <v>76.411764705882348</v>
      </c>
      <c r="AB892" s="172">
        <f>INVENTARIO[[#This Row],[Stock Actual]]*INVENTARIO[[#This Row],[Costo total]]</f>
        <v>76.411764705882348</v>
      </c>
    </row>
    <row r="893" spans="1:28" ht="55" customHeight="1" x14ac:dyDescent="0.15">
      <c r="A893" s="42" t="s">
        <v>2602</v>
      </c>
      <c r="B893" s="180"/>
      <c r="C893" s="22" t="s">
        <v>12</v>
      </c>
      <c r="D893" s="181" t="s">
        <v>2863</v>
      </c>
      <c r="E893" s="178" t="s">
        <v>2562</v>
      </c>
      <c r="F893" s="179" t="s">
        <v>714</v>
      </c>
      <c r="G893" s="182" t="s">
        <v>2283</v>
      </c>
      <c r="H893" s="171">
        <f>INVENTARIO[[#This Row],[Precio Final]]</f>
        <v>35</v>
      </c>
      <c r="I893" s="194">
        <f t="shared" si="65"/>
        <v>38.205882352941174</v>
      </c>
      <c r="J893" s="120">
        <v>2</v>
      </c>
      <c r="K893" s="112">
        <f>SUMIFS(VENTAS[Cantidad],VENTAS[Código del producto Vendido],INVENTARIO[[#This Row],[Code]])</f>
        <v>2</v>
      </c>
      <c r="L893" s="110">
        <f>INVENTARIO[[#This Row],[Entradas]]-INVENTARIO[[#This Row],[Salidas]]</f>
        <v>0</v>
      </c>
      <c r="M893" s="171">
        <f>INVENTARIO[[#This Row],[Precio Final]]*10%</f>
        <v>3.5</v>
      </c>
      <c r="N893" s="42">
        <v>348</v>
      </c>
      <c r="O893" s="42">
        <v>17</v>
      </c>
      <c r="P893" s="42">
        <f t="shared" si="66"/>
        <v>20.470588235294116</v>
      </c>
      <c r="Q893" s="110"/>
      <c r="R893" s="42"/>
      <c r="S893" s="183">
        <v>5</v>
      </c>
      <c r="T893" s="42">
        <f>INVENTARIO[[#This Row],[Costo Unitario (USD)]]+INVENTARIO[[#This Row],[Costo Envío (USD)]]</f>
        <v>25.470588235294116</v>
      </c>
      <c r="U893" s="168">
        <f>INVENTARIO[[#This Row],[Costo total]]*1.5</f>
        <v>38.205882352941174</v>
      </c>
      <c r="V893" s="184">
        <v>35</v>
      </c>
      <c r="W893" s="42">
        <f>INVENTARIO[[#This Row],[Precio Final]]-INVENTARIO[[#This Row],[Costo total]]</f>
        <v>9.529411764705884</v>
      </c>
      <c r="X893" s="42">
        <f>INVENTARIO[[#This Row],[Ganancia Unitaria]]*INVENTARIO[[#This Row],[Salidas]]</f>
        <v>19.058823529411768</v>
      </c>
      <c r="Y893" s="42" t="s">
        <v>2805</v>
      </c>
      <c r="Z893" s="20">
        <f>INVENTARIO[[#This Row],[Costo Envío (USD)]]*INVENTARIO[[#This Row],[Entradas]]</f>
        <v>10</v>
      </c>
      <c r="AA893" s="20">
        <f>INVENTARIO[[#This Row],[Costo total]]*INVENTARIO[[#This Row],[Entradas]]</f>
        <v>50.941176470588232</v>
      </c>
      <c r="AB893" s="172">
        <f>INVENTARIO[[#This Row],[Stock Actual]]*INVENTARIO[[#This Row],[Costo total]]</f>
        <v>0</v>
      </c>
    </row>
    <row r="894" spans="1:28" ht="55" customHeight="1" x14ac:dyDescent="0.15">
      <c r="A894" s="42" t="s">
        <v>2601</v>
      </c>
      <c r="B894" s="180"/>
      <c r="C894" s="22" t="s">
        <v>12</v>
      </c>
      <c r="D894" s="181" t="s">
        <v>2681</v>
      </c>
      <c r="E894" s="178" t="s">
        <v>2563</v>
      </c>
      <c r="F894" s="179" t="s">
        <v>2564</v>
      </c>
      <c r="G894" s="182" t="s">
        <v>2283</v>
      </c>
      <c r="H894" s="171">
        <f>INVENTARIO[[#This Row],[Precio Final]]</f>
        <v>1.2</v>
      </c>
      <c r="I894" s="194">
        <f t="shared" si="65"/>
        <v>0.45441176470588229</v>
      </c>
      <c r="J894" s="120">
        <v>10</v>
      </c>
      <c r="K894" s="112">
        <f>SUMIFS(VENTAS[Cantidad],VENTAS[Código del producto Vendido],INVENTARIO[[#This Row],[Code]])</f>
        <v>0</v>
      </c>
      <c r="L894" s="110">
        <f>INVENTARIO[[#This Row],[Entradas]]-INVENTARIO[[#This Row],[Salidas]]</f>
        <v>10</v>
      </c>
      <c r="M894" s="171">
        <f>INVENTARIO[[#This Row],[Precio Final]]*10%</f>
        <v>0.12</v>
      </c>
      <c r="N894" s="42">
        <v>4.3</v>
      </c>
      <c r="O894" s="42">
        <v>17</v>
      </c>
      <c r="P894" s="42">
        <f t="shared" si="66"/>
        <v>0.25294117647058822</v>
      </c>
      <c r="Q894" s="110"/>
      <c r="R894" s="42"/>
      <c r="S894" s="183">
        <v>0.05</v>
      </c>
      <c r="T894" s="42">
        <f>INVENTARIO[[#This Row],[Costo Unitario (USD)]]+INVENTARIO[[#This Row],[Costo Envío (USD)]]</f>
        <v>0.30294117647058821</v>
      </c>
      <c r="U894" s="168">
        <f>INVENTARIO[[#This Row],[Costo total]]*1.5</f>
        <v>0.45441176470588229</v>
      </c>
      <c r="V894" s="184">
        <v>1.2</v>
      </c>
      <c r="W894" s="42">
        <f>INVENTARIO[[#This Row],[Precio Final]]-INVENTARIO[[#This Row],[Costo total]]</f>
        <v>0.89705882352941169</v>
      </c>
      <c r="X894" s="42">
        <f>INVENTARIO[[#This Row],[Ganancia Unitaria]]*INVENTARIO[[#This Row],[Salidas]]</f>
        <v>0</v>
      </c>
      <c r="Y894" s="42" t="s">
        <v>2805</v>
      </c>
      <c r="Z894" s="20">
        <f>INVENTARIO[[#This Row],[Costo Envío (USD)]]*INVENTARIO[[#This Row],[Entradas]]</f>
        <v>0.5</v>
      </c>
      <c r="AA894" s="20">
        <f>INVENTARIO[[#This Row],[Costo total]]*INVENTARIO[[#This Row],[Entradas]]</f>
        <v>3.0294117647058822</v>
      </c>
      <c r="AB894" s="172">
        <f>INVENTARIO[[#This Row],[Stock Actual]]*INVENTARIO[[#This Row],[Costo total]]</f>
        <v>3.0294117647058822</v>
      </c>
    </row>
    <row r="895" spans="1:28" ht="55" customHeight="1" x14ac:dyDescent="0.15">
      <c r="A895" s="42" t="s">
        <v>2600</v>
      </c>
      <c r="B895" s="180"/>
      <c r="C895" s="22" t="s">
        <v>12</v>
      </c>
      <c r="D895" s="181" t="s">
        <v>2681</v>
      </c>
      <c r="E895" s="178" t="s">
        <v>2563</v>
      </c>
      <c r="F895" s="179" t="s">
        <v>2565</v>
      </c>
      <c r="G895" s="182" t="s">
        <v>2283</v>
      </c>
      <c r="H895" s="171">
        <f>INVENTARIO[[#This Row],[Precio Final]]</f>
        <v>1.2</v>
      </c>
      <c r="I895" s="194">
        <f t="shared" si="65"/>
        <v>0.45441176470588229</v>
      </c>
      <c r="J895" s="120">
        <v>10</v>
      </c>
      <c r="K895" s="112">
        <f>SUMIFS(VENTAS[Cantidad],VENTAS[Código del producto Vendido],INVENTARIO[[#This Row],[Code]])</f>
        <v>0</v>
      </c>
      <c r="L895" s="110">
        <f>INVENTARIO[[#This Row],[Entradas]]-INVENTARIO[[#This Row],[Salidas]]</f>
        <v>10</v>
      </c>
      <c r="M895" s="171">
        <f>INVENTARIO[[#This Row],[Precio Final]]*10%</f>
        <v>0.12</v>
      </c>
      <c r="N895" s="42">
        <v>4.3</v>
      </c>
      <c r="O895" s="42">
        <v>17</v>
      </c>
      <c r="P895" s="42">
        <f t="shared" si="66"/>
        <v>0.25294117647058822</v>
      </c>
      <c r="Q895" s="110"/>
      <c r="R895" s="42"/>
      <c r="S895" s="183">
        <v>0.05</v>
      </c>
      <c r="T895" s="42">
        <f>INVENTARIO[[#This Row],[Costo Unitario (USD)]]+INVENTARIO[[#This Row],[Costo Envío (USD)]]</f>
        <v>0.30294117647058821</v>
      </c>
      <c r="U895" s="168">
        <f>INVENTARIO[[#This Row],[Costo total]]*1.5</f>
        <v>0.45441176470588229</v>
      </c>
      <c r="V895" s="184">
        <v>1.2</v>
      </c>
      <c r="W895" s="42">
        <f>INVENTARIO[[#This Row],[Precio Final]]-INVENTARIO[[#This Row],[Costo total]]</f>
        <v>0.89705882352941169</v>
      </c>
      <c r="X895" s="42">
        <f>INVENTARIO[[#This Row],[Ganancia Unitaria]]*INVENTARIO[[#This Row],[Salidas]]</f>
        <v>0</v>
      </c>
      <c r="Y895" s="42" t="s">
        <v>2805</v>
      </c>
      <c r="Z895" s="20">
        <f>INVENTARIO[[#This Row],[Costo Envío (USD)]]*INVENTARIO[[#This Row],[Entradas]]</f>
        <v>0.5</v>
      </c>
      <c r="AA895" s="20">
        <f>INVENTARIO[[#This Row],[Costo total]]*INVENTARIO[[#This Row],[Entradas]]</f>
        <v>3.0294117647058822</v>
      </c>
      <c r="AB895" s="172">
        <f>INVENTARIO[[#This Row],[Stock Actual]]*INVENTARIO[[#This Row],[Costo total]]</f>
        <v>3.0294117647058822</v>
      </c>
    </row>
    <row r="896" spans="1:28" ht="55" customHeight="1" x14ac:dyDescent="0.15">
      <c r="A896" s="42" t="s">
        <v>2599</v>
      </c>
      <c r="B896" s="180"/>
      <c r="C896" s="22" t="s">
        <v>12</v>
      </c>
      <c r="D896" s="181" t="s">
        <v>2681</v>
      </c>
      <c r="E896" s="178" t="s">
        <v>2566</v>
      </c>
      <c r="F896" s="179" t="s">
        <v>2324</v>
      </c>
      <c r="G896" s="182" t="s">
        <v>2283</v>
      </c>
      <c r="H896" s="171">
        <f>INVENTARIO[[#This Row],[Precio Final]]</f>
        <v>1</v>
      </c>
      <c r="I896" s="194">
        <f t="shared" si="65"/>
        <v>0.64411764705882346</v>
      </c>
      <c r="J896" s="120">
        <v>20</v>
      </c>
      <c r="K896" s="112">
        <f>SUMIFS(VENTAS[Cantidad],VENTAS[Código del producto Vendido],INVENTARIO[[#This Row],[Code]])</f>
        <v>2</v>
      </c>
      <c r="L896" s="110">
        <f>INVENTARIO[[#This Row],[Entradas]]-INVENTARIO[[#This Row],[Salidas]]</f>
        <v>18</v>
      </c>
      <c r="M896" s="171">
        <f>INVENTARIO[[#This Row],[Precio Final]]*10%</f>
        <v>0.1</v>
      </c>
      <c r="N896" s="42">
        <v>6.45</v>
      </c>
      <c r="O896" s="42">
        <v>17</v>
      </c>
      <c r="P896" s="42">
        <f t="shared" si="66"/>
        <v>0.37941176470588234</v>
      </c>
      <c r="Q896" s="110"/>
      <c r="R896" s="42"/>
      <c r="S896" s="183">
        <v>0.05</v>
      </c>
      <c r="T896" s="42">
        <f>INVENTARIO[[#This Row],[Costo Unitario (USD)]]+INVENTARIO[[#This Row],[Costo Envío (USD)]]</f>
        <v>0.42941176470588233</v>
      </c>
      <c r="U896" s="168">
        <f>INVENTARIO[[#This Row],[Costo total]]*1.5</f>
        <v>0.64411764705882346</v>
      </c>
      <c r="V896" s="184">
        <v>1</v>
      </c>
      <c r="W896" s="42">
        <f>INVENTARIO[[#This Row],[Precio Final]]-INVENTARIO[[#This Row],[Costo total]]</f>
        <v>0.57058823529411762</v>
      </c>
      <c r="X896" s="42">
        <f>INVENTARIO[[#This Row],[Ganancia Unitaria]]*INVENTARIO[[#This Row],[Salidas]]</f>
        <v>1.1411764705882352</v>
      </c>
      <c r="Y896" s="42" t="s">
        <v>2805</v>
      </c>
      <c r="Z896" s="20">
        <f>INVENTARIO[[#This Row],[Costo Envío (USD)]]*INVENTARIO[[#This Row],[Entradas]]</f>
        <v>1</v>
      </c>
      <c r="AA896" s="20">
        <f>INVENTARIO[[#This Row],[Costo total]]*INVENTARIO[[#This Row],[Entradas]]</f>
        <v>8.5882352941176467</v>
      </c>
      <c r="AB896" s="172">
        <f>INVENTARIO[[#This Row],[Stock Actual]]*INVENTARIO[[#This Row],[Costo total]]</f>
        <v>7.7294117647058815</v>
      </c>
    </row>
    <row r="897" spans="1:28" ht="55" customHeight="1" x14ac:dyDescent="0.15">
      <c r="A897" s="42" t="s">
        <v>2598</v>
      </c>
      <c r="B897" s="180"/>
      <c r="C897" s="22" t="s">
        <v>12</v>
      </c>
      <c r="D897" s="181" t="s">
        <v>2690</v>
      </c>
      <c r="E897" s="178" t="s">
        <v>2394</v>
      </c>
      <c r="F897" s="179" t="s">
        <v>698</v>
      </c>
      <c r="G897" s="182" t="s">
        <v>2283</v>
      </c>
      <c r="H897" s="171">
        <f>INVENTARIO[[#This Row],[Precio Final]]</f>
        <v>22</v>
      </c>
      <c r="I897" s="194">
        <f t="shared" si="65"/>
        <v>20.029411764705884</v>
      </c>
      <c r="J897" s="120">
        <v>3</v>
      </c>
      <c r="K897" s="112">
        <f>SUMIFS(VENTAS[Cantidad],VENTAS[Código del producto Vendido],INVENTARIO[[#This Row],[Code]])</f>
        <v>0</v>
      </c>
      <c r="L897" s="110">
        <f>INVENTARIO[[#This Row],[Entradas]]-INVENTARIO[[#This Row],[Salidas]]</f>
        <v>3</v>
      </c>
      <c r="M897" s="171">
        <f>INVENTARIO[[#This Row],[Precio Final]]*10%</f>
        <v>2.2000000000000002</v>
      </c>
      <c r="N897" s="42">
        <v>159</v>
      </c>
      <c r="O897" s="42">
        <v>17</v>
      </c>
      <c r="P897" s="42">
        <f t="shared" si="66"/>
        <v>9.3529411764705888</v>
      </c>
      <c r="Q897" s="110"/>
      <c r="R897" s="42"/>
      <c r="S897" s="183">
        <v>4</v>
      </c>
      <c r="T897" s="42">
        <f>INVENTARIO[[#This Row],[Costo Unitario (USD)]]+INVENTARIO[[#This Row],[Costo Envío (USD)]]</f>
        <v>13.352941176470589</v>
      </c>
      <c r="U897" s="168">
        <f>INVENTARIO[[#This Row],[Costo total]]*1.5</f>
        <v>20.029411764705884</v>
      </c>
      <c r="V897" s="184">
        <v>22</v>
      </c>
      <c r="W897" s="42">
        <f>INVENTARIO[[#This Row],[Precio Final]]-INVENTARIO[[#This Row],[Costo total]]</f>
        <v>8.6470588235294112</v>
      </c>
      <c r="X897" s="42">
        <f>INVENTARIO[[#This Row],[Ganancia Unitaria]]*INVENTARIO[[#This Row],[Salidas]]</f>
        <v>0</v>
      </c>
      <c r="Y897" s="42" t="s">
        <v>2805</v>
      </c>
      <c r="Z897" s="20">
        <f>INVENTARIO[[#This Row],[Costo Envío (USD)]]*INVENTARIO[[#This Row],[Entradas]]</f>
        <v>12</v>
      </c>
      <c r="AA897" s="20">
        <f>INVENTARIO[[#This Row],[Costo total]]*INVENTARIO[[#This Row],[Entradas]]</f>
        <v>40.058823529411768</v>
      </c>
      <c r="AB897" s="172">
        <f>INVENTARIO[[#This Row],[Stock Actual]]*INVENTARIO[[#This Row],[Costo total]]</f>
        <v>40.058823529411768</v>
      </c>
    </row>
    <row r="898" spans="1:28" ht="55" customHeight="1" x14ac:dyDescent="0.15">
      <c r="A898" s="42" t="s">
        <v>2597</v>
      </c>
      <c r="B898" s="180"/>
      <c r="C898" s="22" t="s">
        <v>12</v>
      </c>
      <c r="D898" s="181" t="s">
        <v>2813</v>
      </c>
      <c r="E898" s="178" t="s">
        <v>2567</v>
      </c>
      <c r="F898" s="179" t="s">
        <v>695</v>
      </c>
      <c r="G898" s="182" t="s">
        <v>2283</v>
      </c>
      <c r="H898" s="171">
        <f>INVENTARIO[[#This Row],[Precio Final]]</f>
        <v>20</v>
      </c>
      <c r="I898" s="194">
        <f t="shared" si="65"/>
        <v>18.529411764705884</v>
      </c>
      <c r="J898" s="120">
        <v>1</v>
      </c>
      <c r="K898" s="112">
        <f>SUMIFS(VENTAS[Cantidad],VENTAS[Código del producto Vendido],INVENTARIO[[#This Row],[Code]])</f>
        <v>0</v>
      </c>
      <c r="L898" s="110">
        <f>INVENTARIO[[#This Row],[Entradas]]-INVENTARIO[[#This Row],[Salidas]]</f>
        <v>1</v>
      </c>
      <c r="M898" s="171">
        <f>INVENTARIO[[#This Row],[Precio Final]]*10%</f>
        <v>2</v>
      </c>
      <c r="N898" s="42">
        <v>142</v>
      </c>
      <c r="O898" s="42">
        <v>17</v>
      </c>
      <c r="P898" s="42">
        <f t="shared" si="66"/>
        <v>8.3529411764705888</v>
      </c>
      <c r="Q898" s="110"/>
      <c r="R898" s="42"/>
      <c r="S898" s="183">
        <v>4</v>
      </c>
      <c r="T898" s="42">
        <f>INVENTARIO[[#This Row],[Costo Unitario (USD)]]+INVENTARIO[[#This Row],[Costo Envío (USD)]]</f>
        <v>12.352941176470589</v>
      </c>
      <c r="U898" s="168">
        <f>INVENTARIO[[#This Row],[Costo total]]*1.5</f>
        <v>18.529411764705884</v>
      </c>
      <c r="V898" s="184">
        <v>20</v>
      </c>
      <c r="W898" s="42">
        <f>INVENTARIO[[#This Row],[Precio Final]]-INVENTARIO[[#This Row],[Costo total]]</f>
        <v>7.6470588235294112</v>
      </c>
      <c r="X898" s="42">
        <f>INVENTARIO[[#This Row],[Ganancia Unitaria]]*INVENTARIO[[#This Row],[Salidas]]</f>
        <v>0</v>
      </c>
      <c r="Y898" s="42" t="s">
        <v>2805</v>
      </c>
      <c r="Z898" s="20">
        <f>INVENTARIO[[#This Row],[Costo Envío (USD)]]*INVENTARIO[[#This Row],[Entradas]]</f>
        <v>4</v>
      </c>
      <c r="AA898" s="20">
        <f>INVENTARIO[[#This Row],[Costo total]]*INVENTARIO[[#This Row],[Entradas]]</f>
        <v>12.352941176470589</v>
      </c>
      <c r="AB898" s="172">
        <f>INVENTARIO[[#This Row],[Stock Actual]]*INVENTARIO[[#This Row],[Costo total]]</f>
        <v>12.352941176470589</v>
      </c>
    </row>
    <row r="899" spans="1:28" ht="55" customHeight="1" x14ac:dyDescent="0.15">
      <c r="A899" s="42" t="s">
        <v>2596</v>
      </c>
      <c r="B899" s="180"/>
      <c r="C899" s="22" t="s">
        <v>12</v>
      </c>
      <c r="D899" s="181" t="s">
        <v>2813</v>
      </c>
      <c r="E899" s="178" t="s">
        <v>2567</v>
      </c>
      <c r="F899" s="179" t="s">
        <v>697</v>
      </c>
      <c r="G899" s="182" t="s">
        <v>2283</v>
      </c>
      <c r="H899" s="171">
        <f>INVENTARIO[[#This Row],[Precio Final]]</f>
        <v>20</v>
      </c>
      <c r="I899" s="194">
        <f t="shared" si="65"/>
        <v>18.529411764705884</v>
      </c>
      <c r="J899" s="120">
        <v>1</v>
      </c>
      <c r="K899" s="112">
        <f>SUMIFS(VENTAS[Cantidad],VENTAS[Código del producto Vendido],INVENTARIO[[#This Row],[Code]])</f>
        <v>0</v>
      </c>
      <c r="L899" s="110">
        <f>INVENTARIO[[#This Row],[Entradas]]-INVENTARIO[[#This Row],[Salidas]]</f>
        <v>1</v>
      </c>
      <c r="M899" s="171">
        <f>INVENTARIO[[#This Row],[Precio Final]]*10%</f>
        <v>2</v>
      </c>
      <c r="N899" s="42">
        <v>142</v>
      </c>
      <c r="O899" s="42">
        <v>17</v>
      </c>
      <c r="P899" s="42">
        <f t="shared" si="66"/>
        <v>8.3529411764705888</v>
      </c>
      <c r="Q899" s="110"/>
      <c r="R899" s="42"/>
      <c r="S899" s="183">
        <v>4</v>
      </c>
      <c r="T899" s="42">
        <f>INVENTARIO[[#This Row],[Costo Unitario (USD)]]+INVENTARIO[[#This Row],[Costo Envío (USD)]]</f>
        <v>12.352941176470589</v>
      </c>
      <c r="U899" s="168">
        <f>INVENTARIO[[#This Row],[Costo total]]*1.5</f>
        <v>18.529411764705884</v>
      </c>
      <c r="V899" s="184">
        <v>20</v>
      </c>
      <c r="W899" s="42">
        <f>INVENTARIO[[#This Row],[Precio Final]]-INVENTARIO[[#This Row],[Costo total]]</f>
        <v>7.6470588235294112</v>
      </c>
      <c r="X899" s="42">
        <f>INVENTARIO[[#This Row],[Ganancia Unitaria]]*INVENTARIO[[#This Row],[Salidas]]</f>
        <v>0</v>
      </c>
      <c r="Y899" s="42" t="s">
        <v>2805</v>
      </c>
      <c r="Z899" s="20">
        <f>INVENTARIO[[#This Row],[Costo Envío (USD)]]*INVENTARIO[[#This Row],[Entradas]]</f>
        <v>4</v>
      </c>
      <c r="AA899" s="20">
        <f>INVENTARIO[[#This Row],[Costo total]]*INVENTARIO[[#This Row],[Entradas]]</f>
        <v>12.352941176470589</v>
      </c>
      <c r="AB899" s="172">
        <f>INVENTARIO[[#This Row],[Stock Actual]]*INVENTARIO[[#This Row],[Costo total]]</f>
        <v>12.352941176470589</v>
      </c>
    </row>
    <row r="900" spans="1:28" ht="55" customHeight="1" x14ac:dyDescent="0.15">
      <c r="A900" s="42" t="s">
        <v>2595</v>
      </c>
      <c r="B900" s="180"/>
      <c r="C900" s="22" t="s">
        <v>12</v>
      </c>
      <c r="D900" s="181" t="s">
        <v>2659</v>
      </c>
      <c r="E900" s="178" t="s">
        <v>2691</v>
      </c>
      <c r="F900" s="179" t="s">
        <v>698</v>
      </c>
      <c r="G900" s="182" t="s">
        <v>2283</v>
      </c>
      <c r="H900" s="171">
        <f>INVENTARIO[[#This Row],[Precio Final]]</f>
        <v>20</v>
      </c>
      <c r="I900" s="194">
        <f t="shared" si="65"/>
        <v>18.529411764705884</v>
      </c>
      <c r="J900" s="120">
        <v>1</v>
      </c>
      <c r="K900" s="112">
        <f>SUMIFS(VENTAS[Cantidad],VENTAS[Código del producto Vendido],INVENTARIO[[#This Row],[Code]])</f>
        <v>0</v>
      </c>
      <c r="L900" s="110">
        <f>INVENTARIO[[#This Row],[Entradas]]-INVENTARIO[[#This Row],[Salidas]]</f>
        <v>1</v>
      </c>
      <c r="M900" s="171">
        <f>INVENTARIO[[#This Row],[Precio Final]]*10%</f>
        <v>2</v>
      </c>
      <c r="N900" s="42">
        <v>142</v>
      </c>
      <c r="O900" s="42">
        <v>17</v>
      </c>
      <c r="P900" s="42">
        <f t="shared" si="66"/>
        <v>8.3529411764705888</v>
      </c>
      <c r="Q900" s="110"/>
      <c r="R900" s="42"/>
      <c r="S900" s="183">
        <v>4</v>
      </c>
      <c r="T900" s="42">
        <f>INVENTARIO[[#This Row],[Costo Unitario (USD)]]+INVENTARIO[[#This Row],[Costo Envío (USD)]]</f>
        <v>12.352941176470589</v>
      </c>
      <c r="U900" s="168">
        <f>INVENTARIO[[#This Row],[Costo total]]*1.5</f>
        <v>18.529411764705884</v>
      </c>
      <c r="V900" s="184">
        <v>20</v>
      </c>
      <c r="W900" s="42">
        <f>INVENTARIO[[#This Row],[Precio Final]]-INVENTARIO[[#This Row],[Costo total]]</f>
        <v>7.6470588235294112</v>
      </c>
      <c r="X900" s="42">
        <f>INVENTARIO[[#This Row],[Ganancia Unitaria]]*INVENTARIO[[#This Row],[Salidas]]</f>
        <v>0</v>
      </c>
      <c r="Y900" s="42" t="s">
        <v>2805</v>
      </c>
      <c r="Z900" s="20">
        <f>INVENTARIO[[#This Row],[Costo Envío (USD)]]*INVENTARIO[[#This Row],[Entradas]]</f>
        <v>4</v>
      </c>
      <c r="AA900" s="20">
        <f>INVENTARIO[[#This Row],[Costo total]]*INVENTARIO[[#This Row],[Entradas]]</f>
        <v>12.352941176470589</v>
      </c>
      <c r="AB900" s="172">
        <f>INVENTARIO[[#This Row],[Stock Actual]]*INVENTARIO[[#This Row],[Costo total]]</f>
        <v>12.352941176470589</v>
      </c>
    </row>
    <row r="901" spans="1:28" ht="55" customHeight="1" x14ac:dyDescent="0.15">
      <c r="A901" s="42" t="s">
        <v>2594</v>
      </c>
      <c r="B901" s="180"/>
      <c r="C901" s="22" t="s">
        <v>12</v>
      </c>
      <c r="D901" s="181" t="s">
        <v>2659</v>
      </c>
      <c r="E901" s="178" t="s">
        <v>2692</v>
      </c>
      <c r="F901" s="179" t="s">
        <v>698</v>
      </c>
      <c r="G901" s="182" t="s">
        <v>2283</v>
      </c>
      <c r="H901" s="171">
        <f>INVENTARIO[[#This Row],[Precio Final]]</f>
        <v>20</v>
      </c>
      <c r="I901" s="194">
        <f t="shared" si="65"/>
        <v>18.529411764705884</v>
      </c>
      <c r="J901" s="120">
        <v>1</v>
      </c>
      <c r="K901" s="112">
        <f>SUMIFS(VENTAS[Cantidad],VENTAS[Código del producto Vendido],INVENTARIO[[#This Row],[Code]])</f>
        <v>0</v>
      </c>
      <c r="L901" s="110">
        <f>INVENTARIO[[#This Row],[Entradas]]-INVENTARIO[[#This Row],[Salidas]]</f>
        <v>1</v>
      </c>
      <c r="M901" s="171">
        <f>INVENTARIO[[#This Row],[Precio Final]]*10%</f>
        <v>2</v>
      </c>
      <c r="N901" s="42">
        <v>142</v>
      </c>
      <c r="O901" s="42">
        <v>17</v>
      </c>
      <c r="P901" s="42">
        <f t="shared" si="66"/>
        <v>8.3529411764705888</v>
      </c>
      <c r="Q901" s="110"/>
      <c r="R901" s="42"/>
      <c r="S901" s="183">
        <v>4</v>
      </c>
      <c r="T901" s="42">
        <f>INVENTARIO[[#This Row],[Costo Unitario (USD)]]+INVENTARIO[[#This Row],[Costo Envío (USD)]]</f>
        <v>12.352941176470589</v>
      </c>
      <c r="U901" s="168">
        <f>INVENTARIO[[#This Row],[Costo total]]*1.5</f>
        <v>18.529411764705884</v>
      </c>
      <c r="V901" s="184">
        <v>20</v>
      </c>
      <c r="W901" s="42">
        <f>INVENTARIO[[#This Row],[Precio Final]]-INVENTARIO[[#This Row],[Costo total]]</f>
        <v>7.6470588235294112</v>
      </c>
      <c r="X901" s="42">
        <f>INVENTARIO[[#This Row],[Ganancia Unitaria]]*INVENTARIO[[#This Row],[Salidas]]</f>
        <v>0</v>
      </c>
      <c r="Y901" s="42" t="s">
        <v>2805</v>
      </c>
      <c r="Z901" s="20">
        <f>INVENTARIO[[#This Row],[Costo Envío (USD)]]*INVENTARIO[[#This Row],[Entradas]]</f>
        <v>4</v>
      </c>
      <c r="AA901" s="20">
        <f>INVENTARIO[[#This Row],[Costo total]]*INVENTARIO[[#This Row],[Entradas]]</f>
        <v>12.352941176470589</v>
      </c>
      <c r="AB901" s="172">
        <f>INVENTARIO[[#This Row],[Stock Actual]]*INVENTARIO[[#This Row],[Costo total]]</f>
        <v>12.352941176470589</v>
      </c>
    </row>
    <row r="902" spans="1:28" ht="55" customHeight="1" x14ac:dyDescent="0.15">
      <c r="A902" s="42" t="s">
        <v>2593</v>
      </c>
      <c r="B902" s="180"/>
      <c r="C902" s="22" t="s">
        <v>12</v>
      </c>
      <c r="D902" s="181" t="s">
        <v>2813</v>
      </c>
      <c r="E902" s="178" t="s">
        <v>2568</v>
      </c>
      <c r="F902" s="179" t="s">
        <v>697</v>
      </c>
      <c r="G902" s="182" t="s">
        <v>2283</v>
      </c>
      <c r="H902" s="171">
        <f>INVENTARIO[[#This Row],[Precio Final]]</f>
        <v>20</v>
      </c>
      <c r="I902" s="194">
        <f t="shared" si="65"/>
        <v>18.529411764705884</v>
      </c>
      <c r="J902" s="120">
        <v>2</v>
      </c>
      <c r="K902" s="112">
        <f>SUMIFS(VENTAS[Cantidad],VENTAS[Código del producto Vendido],INVENTARIO[[#This Row],[Code]])</f>
        <v>0</v>
      </c>
      <c r="L902" s="110">
        <f>INVENTARIO[[#This Row],[Entradas]]-INVENTARIO[[#This Row],[Salidas]]</f>
        <v>2</v>
      </c>
      <c r="M902" s="171">
        <f>INVENTARIO[[#This Row],[Precio Final]]*10%</f>
        <v>2</v>
      </c>
      <c r="N902" s="42">
        <v>142</v>
      </c>
      <c r="O902" s="42">
        <v>17</v>
      </c>
      <c r="P902" s="42">
        <f t="shared" si="66"/>
        <v>8.3529411764705888</v>
      </c>
      <c r="Q902" s="110"/>
      <c r="R902" s="42"/>
      <c r="S902" s="183">
        <v>4</v>
      </c>
      <c r="T902" s="42">
        <f>INVENTARIO[[#This Row],[Costo Unitario (USD)]]+INVENTARIO[[#This Row],[Costo Envío (USD)]]</f>
        <v>12.352941176470589</v>
      </c>
      <c r="U902" s="168">
        <f>INVENTARIO[[#This Row],[Costo total]]*1.5</f>
        <v>18.529411764705884</v>
      </c>
      <c r="V902" s="184">
        <v>20</v>
      </c>
      <c r="W902" s="42">
        <f>INVENTARIO[[#This Row],[Precio Final]]-INVENTARIO[[#This Row],[Costo total]]</f>
        <v>7.6470588235294112</v>
      </c>
      <c r="X902" s="42">
        <f>INVENTARIO[[#This Row],[Ganancia Unitaria]]*INVENTARIO[[#This Row],[Salidas]]</f>
        <v>0</v>
      </c>
      <c r="Y902" s="42" t="s">
        <v>2805</v>
      </c>
      <c r="Z902" s="20">
        <f>INVENTARIO[[#This Row],[Costo Envío (USD)]]*INVENTARIO[[#This Row],[Entradas]]</f>
        <v>8</v>
      </c>
      <c r="AA902" s="20">
        <f>INVENTARIO[[#This Row],[Costo total]]*INVENTARIO[[#This Row],[Entradas]]</f>
        <v>24.705882352941178</v>
      </c>
      <c r="AB902" s="172">
        <f>INVENTARIO[[#This Row],[Stock Actual]]*INVENTARIO[[#This Row],[Costo total]]</f>
        <v>24.705882352941178</v>
      </c>
    </row>
    <row r="903" spans="1:28" ht="55" customHeight="1" x14ac:dyDescent="0.15">
      <c r="A903" s="42" t="s">
        <v>2592</v>
      </c>
      <c r="B903" s="180"/>
      <c r="C903" s="22" t="s">
        <v>12</v>
      </c>
      <c r="D903" s="181" t="s">
        <v>2659</v>
      </c>
      <c r="E903" s="178" t="s">
        <v>2568</v>
      </c>
      <c r="F903" s="179" t="s">
        <v>698</v>
      </c>
      <c r="G903" s="182" t="s">
        <v>2283</v>
      </c>
      <c r="H903" s="171">
        <f>INVENTARIO[[#This Row],[Precio Final]]</f>
        <v>20</v>
      </c>
      <c r="I903" s="194">
        <f t="shared" si="65"/>
        <v>18.529411764705884</v>
      </c>
      <c r="J903" s="120">
        <v>2</v>
      </c>
      <c r="K903" s="112">
        <f>SUMIFS(VENTAS[Cantidad],VENTAS[Código del producto Vendido],INVENTARIO[[#This Row],[Code]])</f>
        <v>0</v>
      </c>
      <c r="L903" s="110">
        <f>INVENTARIO[[#This Row],[Entradas]]-INVENTARIO[[#This Row],[Salidas]]</f>
        <v>2</v>
      </c>
      <c r="M903" s="171">
        <f>INVENTARIO[[#This Row],[Precio Final]]*10%</f>
        <v>2</v>
      </c>
      <c r="N903" s="42">
        <v>142</v>
      </c>
      <c r="O903" s="42">
        <v>17</v>
      </c>
      <c r="P903" s="42">
        <f t="shared" si="66"/>
        <v>8.3529411764705888</v>
      </c>
      <c r="Q903" s="110"/>
      <c r="R903" s="42"/>
      <c r="S903" s="183">
        <v>4</v>
      </c>
      <c r="T903" s="42">
        <f>INVENTARIO[[#This Row],[Costo Unitario (USD)]]+INVENTARIO[[#This Row],[Costo Envío (USD)]]</f>
        <v>12.352941176470589</v>
      </c>
      <c r="U903" s="168">
        <f>INVENTARIO[[#This Row],[Costo total]]*1.5</f>
        <v>18.529411764705884</v>
      </c>
      <c r="V903" s="184">
        <v>20</v>
      </c>
      <c r="W903" s="42">
        <f>INVENTARIO[[#This Row],[Precio Final]]-INVENTARIO[[#This Row],[Costo total]]</f>
        <v>7.6470588235294112</v>
      </c>
      <c r="X903" s="42">
        <f>INVENTARIO[[#This Row],[Ganancia Unitaria]]*INVENTARIO[[#This Row],[Salidas]]</f>
        <v>0</v>
      </c>
      <c r="Y903" s="42" t="s">
        <v>2805</v>
      </c>
      <c r="Z903" s="20">
        <f>INVENTARIO[[#This Row],[Costo Envío (USD)]]*INVENTARIO[[#This Row],[Entradas]]</f>
        <v>8</v>
      </c>
      <c r="AA903" s="20">
        <f>INVENTARIO[[#This Row],[Costo total]]*INVENTARIO[[#This Row],[Entradas]]</f>
        <v>24.705882352941178</v>
      </c>
      <c r="AB903" s="172">
        <f>INVENTARIO[[#This Row],[Stock Actual]]*INVENTARIO[[#This Row],[Costo total]]</f>
        <v>24.705882352941178</v>
      </c>
    </row>
    <row r="904" spans="1:28" ht="55" customHeight="1" x14ac:dyDescent="0.15">
      <c r="A904" s="42" t="s">
        <v>2591</v>
      </c>
      <c r="B904" s="180"/>
      <c r="C904" s="22" t="s">
        <v>12</v>
      </c>
      <c r="D904" s="181" t="s">
        <v>2665</v>
      </c>
      <c r="E904" s="178" t="s">
        <v>2627</v>
      </c>
      <c r="F904" s="179" t="s">
        <v>2324</v>
      </c>
      <c r="G904" s="182" t="s">
        <v>164</v>
      </c>
      <c r="H904" s="171">
        <f>INVENTARIO[[#This Row],[Precio Final]]</f>
        <v>10</v>
      </c>
      <c r="I904" s="194">
        <f t="shared" si="65"/>
        <v>5.7352941176470589</v>
      </c>
      <c r="J904" s="120">
        <v>2</v>
      </c>
      <c r="K904" s="112">
        <f>SUMIFS(VENTAS[Cantidad],VENTAS[Código del producto Vendido],INVENTARIO[[#This Row],[Code]])</f>
        <v>0</v>
      </c>
      <c r="L904" s="110">
        <f>INVENTARIO[[#This Row],[Entradas]]-INVENTARIO[[#This Row],[Salidas]]</f>
        <v>2</v>
      </c>
      <c r="M904" s="171">
        <f>INVENTARIO[[#This Row],[Precio Final]]*10%</f>
        <v>1</v>
      </c>
      <c r="N904" s="42">
        <v>48</v>
      </c>
      <c r="O904" s="42">
        <v>17</v>
      </c>
      <c r="P904" s="42">
        <f t="shared" si="66"/>
        <v>2.8235294117647061</v>
      </c>
      <c r="Q904" s="110"/>
      <c r="R904" s="42"/>
      <c r="S904" s="183">
        <v>1</v>
      </c>
      <c r="T904" s="42">
        <f>INVENTARIO[[#This Row],[Costo Unitario (USD)]]+INVENTARIO[[#This Row],[Costo Envío (USD)]]</f>
        <v>3.8235294117647061</v>
      </c>
      <c r="U904" s="168">
        <f>INVENTARIO[[#This Row],[Costo total]]*1.5</f>
        <v>5.7352941176470589</v>
      </c>
      <c r="V904" s="184">
        <v>10</v>
      </c>
      <c r="W904" s="42">
        <f>INVENTARIO[[#This Row],[Precio Final]]-INVENTARIO[[#This Row],[Costo total]]</f>
        <v>6.1764705882352935</v>
      </c>
      <c r="X904" s="42">
        <f>INVENTARIO[[#This Row],[Ganancia Unitaria]]*INVENTARIO[[#This Row],[Salidas]]</f>
        <v>0</v>
      </c>
      <c r="Y904" s="42" t="s">
        <v>2805</v>
      </c>
      <c r="Z904" s="20">
        <f>INVENTARIO[[#This Row],[Costo Envío (USD)]]*INVENTARIO[[#This Row],[Entradas]]</f>
        <v>2</v>
      </c>
      <c r="AA904" s="20">
        <f>INVENTARIO[[#This Row],[Costo total]]*INVENTARIO[[#This Row],[Entradas]]</f>
        <v>7.6470588235294121</v>
      </c>
      <c r="AB904" s="172">
        <f>INVENTARIO[[#This Row],[Stock Actual]]*INVENTARIO[[#This Row],[Costo total]]</f>
        <v>7.6470588235294121</v>
      </c>
    </row>
    <row r="905" spans="1:28" ht="55" customHeight="1" x14ac:dyDescent="0.15">
      <c r="A905" s="42" t="s">
        <v>2589</v>
      </c>
      <c r="B905" s="180"/>
      <c r="C905" s="22" t="s">
        <v>12</v>
      </c>
      <c r="D905" s="181" t="s">
        <v>2813</v>
      </c>
      <c r="E905" s="178" t="s">
        <v>2569</v>
      </c>
      <c r="F905" s="179" t="s">
        <v>697</v>
      </c>
      <c r="G905" s="182" t="s">
        <v>164</v>
      </c>
      <c r="H905" s="171">
        <f>INVENTARIO[[#This Row],[Precio Final]]</f>
        <v>20</v>
      </c>
      <c r="I905" s="194">
        <f t="shared" si="65"/>
        <v>14.382352941176471</v>
      </c>
      <c r="J905" s="120">
        <v>1</v>
      </c>
      <c r="K905" s="112">
        <f>SUMIFS(VENTAS[Cantidad],VENTAS[Código del producto Vendido],INVENTARIO[[#This Row],[Code]])</f>
        <v>1</v>
      </c>
      <c r="L905" s="110">
        <f>INVENTARIO[[#This Row],[Entradas]]-INVENTARIO[[#This Row],[Salidas]]</f>
        <v>0</v>
      </c>
      <c r="M905" s="171">
        <f>INVENTARIO[[#This Row],[Precio Final]]*10%</f>
        <v>2</v>
      </c>
      <c r="N905" s="42">
        <v>112</v>
      </c>
      <c r="O905" s="42">
        <v>17</v>
      </c>
      <c r="P905" s="42">
        <f t="shared" si="66"/>
        <v>6.5882352941176467</v>
      </c>
      <c r="Q905" s="110"/>
      <c r="R905" s="42"/>
      <c r="S905" s="183">
        <v>3</v>
      </c>
      <c r="T905" s="42">
        <f>INVENTARIO[[#This Row],[Costo Unitario (USD)]]+INVENTARIO[[#This Row],[Costo Envío (USD)]]</f>
        <v>9.5882352941176467</v>
      </c>
      <c r="U905" s="168">
        <f>INVENTARIO[[#This Row],[Costo total]]*1.5</f>
        <v>14.382352941176471</v>
      </c>
      <c r="V905" s="184">
        <v>20</v>
      </c>
      <c r="W905" s="42">
        <f>INVENTARIO[[#This Row],[Precio Final]]-INVENTARIO[[#This Row],[Costo total]]</f>
        <v>10.411764705882353</v>
      </c>
      <c r="X905" s="42">
        <f>INVENTARIO[[#This Row],[Ganancia Unitaria]]*INVENTARIO[[#This Row],[Salidas]]</f>
        <v>10.411764705882353</v>
      </c>
      <c r="Y905" s="42" t="s">
        <v>2805</v>
      </c>
      <c r="Z905" s="20">
        <f>INVENTARIO[[#This Row],[Costo Envío (USD)]]*INVENTARIO[[#This Row],[Entradas]]</f>
        <v>3</v>
      </c>
      <c r="AA905" s="20">
        <f>INVENTARIO[[#This Row],[Costo total]]*INVENTARIO[[#This Row],[Entradas]]</f>
        <v>9.5882352941176467</v>
      </c>
      <c r="AB905" s="172">
        <f>INVENTARIO[[#This Row],[Stock Actual]]*INVENTARIO[[#This Row],[Costo total]]</f>
        <v>0</v>
      </c>
    </row>
    <row r="906" spans="1:28" ht="55" customHeight="1" x14ac:dyDescent="0.15">
      <c r="A906" s="42" t="s">
        <v>2590</v>
      </c>
      <c r="B906" s="180"/>
      <c r="C906" s="22" t="s">
        <v>12</v>
      </c>
      <c r="D906" s="181" t="s">
        <v>2659</v>
      </c>
      <c r="E906" s="178" t="s">
        <v>2693</v>
      </c>
      <c r="F906" s="179" t="s">
        <v>698</v>
      </c>
      <c r="G906" s="182" t="s">
        <v>164</v>
      </c>
      <c r="H906" s="171">
        <f>INVENTARIO[[#This Row],[Precio Final]]</f>
        <v>20</v>
      </c>
      <c r="I906" s="194">
        <f t="shared" si="65"/>
        <v>14.382352941176471</v>
      </c>
      <c r="J906" s="120">
        <v>1</v>
      </c>
      <c r="K906" s="112">
        <f>SUMIFS(VENTAS[Cantidad],VENTAS[Código del producto Vendido],INVENTARIO[[#This Row],[Code]])</f>
        <v>1</v>
      </c>
      <c r="L906" s="110">
        <f>INVENTARIO[[#This Row],[Entradas]]-INVENTARIO[[#This Row],[Salidas]]</f>
        <v>0</v>
      </c>
      <c r="M906" s="171">
        <f>INVENTARIO[[#This Row],[Precio Final]]*10%</f>
        <v>2</v>
      </c>
      <c r="N906" s="42">
        <v>112</v>
      </c>
      <c r="O906" s="42">
        <v>17</v>
      </c>
      <c r="P906" s="42">
        <f t="shared" si="66"/>
        <v>6.5882352941176467</v>
      </c>
      <c r="Q906" s="110"/>
      <c r="R906" s="42"/>
      <c r="S906" s="183">
        <v>3</v>
      </c>
      <c r="T906" s="42">
        <f>INVENTARIO[[#This Row],[Costo Unitario (USD)]]+INVENTARIO[[#This Row],[Costo Envío (USD)]]</f>
        <v>9.5882352941176467</v>
      </c>
      <c r="U906" s="168">
        <f>INVENTARIO[[#This Row],[Costo total]]*1.5</f>
        <v>14.382352941176471</v>
      </c>
      <c r="V906" s="184">
        <v>20</v>
      </c>
      <c r="W906" s="42">
        <f>INVENTARIO[[#This Row],[Precio Final]]-INVENTARIO[[#This Row],[Costo total]]</f>
        <v>10.411764705882353</v>
      </c>
      <c r="X906" s="42">
        <f>INVENTARIO[[#This Row],[Ganancia Unitaria]]*INVENTARIO[[#This Row],[Salidas]]</f>
        <v>10.411764705882353</v>
      </c>
      <c r="Y906" s="42" t="s">
        <v>2805</v>
      </c>
      <c r="Z906" s="20">
        <f>INVENTARIO[[#This Row],[Costo Envío (USD)]]*INVENTARIO[[#This Row],[Entradas]]</f>
        <v>3</v>
      </c>
      <c r="AA906" s="20">
        <f>INVENTARIO[[#This Row],[Costo total]]*INVENTARIO[[#This Row],[Entradas]]</f>
        <v>9.5882352941176467</v>
      </c>
      <c r="AB906" s="172">
        <f>INVENTARIO[[#This Row],[Stock Actual]]*INVENTARIO[[#This Row],[Costo total]]</f>
        <v>0</v>
      </c>
    </row>
    <row r="907" spans="1:28" ht="55" customHeight="1" x14ac:dyDescent="0.15">
      <c r="A907" s="42" t="s">
        <v>2626</v>
      </c>
      <c r="B907" s="180"/>
      <c r="C907" s="22" t="s">
        <v>12</v>
      </c>
      <c r="D907" s="181" t="s">
        <v>2665</v>
      </c>
      <c r="E907" s="178" t="s">
        <v>2622</v>
      </c>
      <c r="F907" s="179" t="s">
        <v>2624</v>
      </c>
      <c r="G907" s="182" t="s">
        <v>164</v>
      </c>
      <c r="H907" s="171">
        <f>INVENTARIO[[#This Row],[Precio Final]]</f>
        <v>8</v>
      </c>
      <c r="I907" s="194">
        <f t="shared" si="65"/>
        <v>6.3529411764705888</v>
      </c>
      <c r="J907" s="120">
        <v>2</v>
      </c>
      <c r="K907" s="112">
        <f>SUMIFS(VENTAS[Cantidad],VENTAS[Código del producto Vendido],INVENTARIO[[#This Row],[Code]])</f>
        <v>2</v>
      </c>
      <c r="L907" s="110">
        <f>INVENTARIO[[#This Row],[Entradas]]-INVENTARIO[[#This Row],[Salidas]]</f>
        <v>0</v>
      </c>
      <c r="M907" s="171">
        <f>INVENTARIO[[#This Row],[Precio Final]]*10%</f>
        <v>0.8</v>
      </c>
      <c r="N907" s="42">
        <v>55</v>
      </c>
      <c r="O907" s="42">
        <v>17</v>
      </c>
      <c r="P907" s="42">
        <f t="shared" si="66"/>
        <v>3.2352941176470589</v>
      </c>
      <c r="Q907" s="110"/>
      <c r="R907" s="42"/>
      <c r="S907" s="183">
        <v>1</v>
      </c>
      <c r="T907" s="42">
        <f>INVENTARIO[[#This Row],[Costo Unitario (USD)]]+INVENTARIO[[#This Row],[Costo Envío (USD)]]</f>
        <v>4.2352941176470589</v>
      </c>
      <c r="U907" s="168">
        <f>INVENTARIO[[#This Row],[Costo total]]*1.5</f>
        <v>6.3529411764705888</v>
      </c>
      <c r="V907" s="184">
        <v>8</v>
      </c>
      <c r="W907" s="42">
        <f>INVENTARIO[[#This Row],[Precio Final]]-INVENTARIO[[#This Row],[Costo total]]</f>
        <v>3.7647058823529411</v>
      </c>
      <c r="X907" s="42">
        <f>INVENTARIO[[#This Row],[Ganancia Unitaria]]*INVENTARIO[[#This Row],[Salidas]]</f>
        <v>7.5294117647058822</v>
      </c>
      <c r="Y907" s="42" t="s">
        <v>2805</v>
      </c>
      <c r="Z907" s="20">
        <f>INVENTARIO[[#This Row],[Costo Envío (USD)]]*INVENTARIO[[#This Row],[Entradas]]</f>
        <v>2</v>
      </c>
      <c r="AA907" s="20">
        <f>INVENTARIO[[#This Row],[Costo total]]*INVENTARIO[[#This Row],[Entradas]]</f>
        <v>8.4705882352941178</v>
      </c>
      <c r="AB907" s="172">
        <f>INVENTARIO[[#This Row],[Stock Actual]]*INVENTARIO[[#This Row],[Costo total]]</f>
        <v>0</v>
      </c>
    </row>
    <row r="908" spans="1:28" ht="55" customHeight="1" x14ac:dyDescent="0.15">
      <c r="A908" s="42" t="s">
        <v>2625</v>
      </c>
      <c r="B908" s="180"/>
      <c r="C908" s="22" t="s">
        <v>12</v>
      </c>
      <c r="D908" s="181" t="s">
        <v>2665</v>
      </c>
      <c r="E908" s="178" t="s">
        <v>2623</v>
      </c>
      <c r="F908" s="179" t="s">
        <v>2624</v>
      </c>
      <c r="G908" s="182" t="s">
        <v>164</v>
      </c>
      <c r="H908" s="171">
        <f>INVENTARIO[[#This Row],[Precio Final]]</f>
        <v>8</v>
      </c>
      <c r="I908" s="194">
        <f t="shared" si="65"/>
        <v>5.6470588235294112</v>
      </c>
      <c r="J908" s="120">
        <v>2</v>
      </c>
      <c r="K908" s="112">
        <f>SUMIFS(VENTAS[Cantidad],VENTAS[Código del producto Vendido],INVENTARIO[[#This Row],[Code]])</f>
        <v>0</v>
      </c>
      <c r="L908" s="110">
        <f>INVENTARIO[[#This Row],[Entradas]]-INVENTARIO[[#This Row],[Salidas]]</f>
        <v>2</v>
      </c>
      <c r="M908" s="171">
        <f>INVENTARIO[[#This Row],[Precio Final]]*10%</f>
        <v>0.8</v>
      </c>
      <c r="N908" s="42">
        <v>47</v>
      </c>
      <c r="O908" s="42">
        <v>17</v>
      </c>
      <c r="P908" s="42">
        <f t="shared" si="66"/>
        <v>2.7647058823529411</v>
      </c>
      <c r="Q908" s="110"/>
      <c r="R908" s="42"/>
      <c r="S908" s="183">
        <v>1</v>
      </c>
      <c r="T908" s="42">
        <f>INVENTARIO[[#This Row],[Costo Unitario (USD)]]+INVENTARIO[[#This Row],[Costo Envío (USD)]]</f>
        <v>3.7647058823529411</v>
      </c>
      <c r="U908" s="168">
        <f>INVENTARIO[[#This Row],[Costo total]]*1.5</f>
        <v>5.6470588235294112</v>
      </c>
      <c r="V908" s="184">
        <v>8</v>
      </c>
      <c r="W908" s="42">
        <f>INVENTARIO[[#This Row],[Precio Final]]-INVENTARIO[[#This Row],[Costo total]]</f>
        <v>4.2352941176470589</v>
      </c>
      <c r="X908" s="42">
        <f>INVENTARIO[[#This Row],[Ganancia Unitaria]]*INVENTARIO[[#This Row],[Salidas]]</f>
        <v>0</v>
      </c>
      <c r="Y908" s="42" t="s">
        <v>2805</v>
      </c>
      <c r="Z908" s="20">
        <f>INVENTARIO[[#This Row],[Costo Envío (USD)]]*INVENTARIO[[#This Row],[Entradas]]</f>
        <v>2</v>
      </c>
      <c r="AA908" s="20">
        <f>INVENTARIO[[#This Row],[Costo total]]*INVENTARIO[[#This Row],[Entradas]]</f>
        <v>7.5294117647058822</v>
      </c>
      <c r="AB908" s="172">
        <f>INVENTARIO[[#This Row],[Stock Actual]]*INVENTARIO[[#This Row],[Costo total]]</f>
        <v>7.5294117647058822</v>
      </c>
    </row>
    <row r="909" spans="1:28" ht="55" customHeight="1" x14ac:dyDescent="0.15">
      <c r="A909" s="185" t="s">
        <v>2580</v>
      </c>
      <c r="B909" s="22"/>
      <c r="C909" s="22" t="s">
        <v>12</v>
      </c>
      <c r="D909" s="185" t="s">
        <v>2641</v>
      </c>
      <c r="E909" s="185" t="s">
        <v>2570</v>
      </c>
      <c r="F909" s="185" t="s">
        <v>2564</v>
      </c>
      <c r="G909" s="185" t="s">
        <v>164</v>
      </c>
      <c r="H909" s="171">
        <f>INVENTARIO[[#This Row],[Precio Final]]</f>
        <v>2</v>
      </c>
      <c r="I909" s="188">
        <f t="shared" si="65"/>
        <v>2.0867647058823531</v>
      </c>
      <c r="J909" s="185">
        <v>3</v>
      </c>
      <c r="K909" s="112">
        <f>SUMIFS(VENTAS[Cantidad],VENTAS[Código del producto Vendido],INVENTARIO[[#This Row],[Code]])</f>
        <v>3</v>
      </c>
      <c r="L909" s="185">
        <f>INVENTARIO[[#This Row],[Entradas]]-INVENTARIO[[#This Row],[Salidas]]</f>
        <v>0</v>
      </c>
      <c r="M909" s="171">
        <f>INVENTARIO[[#This Row],[Precio Final]]*10%</f>
        <v>0.2</v>
      </c>
      <c r="N909" s="189">
        <v>16</v>
      </c>
      <c r="O909" s="189">
        <v>17</v>
      </c>
      <c r="P909" s="188">
        <f t="shared" si="66"/>
        <v>0.94117647058823528</v>
      </c>
      <c r="Q909" s="185"/>
      <c r="R909" s="185"/>
      <c r="S909" s="185">
        <v>0.45</v>
      </c>
      <c r="T909" s="42">
        <f>INVENTARIO[[#This Row],[Costo Unitario (USD)]]+INVENTARIO[[#This Row],[Costo Envío (USD)]]</f>
        <v>1.3911764705882352</v>
      </c>
      <c r="U909" s="188">
        <f>INVENTARIO[[#This Row],[Costo total]]*1.5</f>
        <v>2.0867647058823531</v>
      </c>
      <c r="V909" s="189">
        <v>2</v>
      </c>
      <c r="W909" s="189">
        <f>INVENTARIO[[#This Row],[Precio Final]]-INVENTARIO[[#This Row],[Costo total]]</f>
        <v>0.60882352941176476</v>
      </c>
      <c r="X909" s="185">
        <f>INVENTARIO[[#This Row],[Ganancia Unitaria]]*INVENTARIO[[#This Row],[Salidas]]</f>
        <v>1.8264705882352943</v>
      </c>
      <c r="Y909" s="42" t="s">
        <v>2805</v>
      </c>
      <c r="Z909" s="20">
        <f>INVENTARIO[[#This Row],[Costo Envío (USD)]]*INVENTARIO[[#This Row],[Entradas]]</f>
        <v>1.35</v>
      </c>
      <c r="AA909" s="20">
        <f>INVENTARIO[[#This Row],[Costo total]]*INVENTARIO[[#This Row],[Entradas]]</f>
        <v>4.1735294117647062</v>
      </c>
      <c r="AB909" s="172">
        <f>INVENTARIO[[#This Row],[Stock Actual]]*INVENTARIO[[#This Row],[Costo total]]</f>
        <v>0</v>
      </c>
    </row>
    <row r="910" spans="1:28" ht="55" customHeight="1" x14ac:dyDescent="0.15">
      <c r="A910" s="42" t="s">
        <v>2581</v>
      </c>
      <c r="B910" s="180"/>
      <c r="C910" s="22" t="s">
        <v>12</v>
      </c>
      <c r="D910" s="181" t="s">
        <v>2871</v>
      </c>
      <c r="E910" s="178" t="s">
        <v>2570</v>
      </c>
      <c r="F910" s="179" t="s">
        <v>2571</v>
      </c>
      <c r="G910" s="182" t="s">
        <v>164</v>
      </c>
      <c r="H910" s="171">
        <f>INVENTARIO[[#This Row],[Precio Final]]</f>
        <v>2</v>
      </c>
      <c r="I910" s="194">
        <f t="shared" si="65"/>
        <v>2.0867647058823531</v>
      </c>
      <c r="J910" s="120">
        <v>3</v>
      </c>
      <c r="K910" s="112">
        <f>SUMIFS(VENTAS[Cantidad],VENTAS[Código del producto Vendido],INVENTARIO[[#This Row],[Code]])</f>
        <v>2</v>
      </c>
      <c r="L910" s="110">
        <f>INVENTARIO[[#This Row],[Entradas]]-INVENTARIO[[#This Row],[Salidas]]</f>
        <v>1</v>
      </c>
      <c r="M910" s="171">
        <f>INVENTARIO[[#This Row],[Precio Final]]*10%</f>
        <v>0.2</v>
      </c>
      <c r="N910" s="42">
        <v>16</v>
      </c>
      <c r="O910" s="42">
        <v>17</v>
      </c>
      <c r="P910" s="42">
        <f t="shared" si="66"/>
        <v>0.94117647058823528</v>
      </c>
      <c r="Q910" s="110"/>
      <c r="R910" s="42"/>
      <c r="S910" s="183">
        <v>0.45</v>
      </c>
      <c r="T910" s="42">
        <f>INVENTARIO[[#This Row],[Costo Unitario (USD)]]+INVENTARIO[[#This Row],[Costo Envío (USD)]]</f>
        <v>1.3911764705882352</v>
      </c>
      <c r="U910" s="168">
        <f>INVENTARIO[[#This Row],[Costo total]]*1.5</f>
        <v>2.0867647058823531</v>
      </c>
      <c r="V910" s="184">
        <v>2</v>
      </c>
      <c r="W910" s="42">
        <f>INVENTARIO[[#This Row],[Precio Final]]-INVENTARIO[[#This Row],[Costo total]]</f>
        <v>0.60882352941176476</v>
      </c>
      <c r="X910" s="42">
        <f>INVENTARIO[[#This Row],[Ganancia Unitaria]]*INVENTARIO[[#This Row],[Salidas]]</f>
        <v>1.2176470588235295</v>
      </c>
      <c r="Y910" s="42" t="s">
        <v>2805</v>
      </c>
      <c r="Z910" s="20">
        <f>INVENTARIO[[#This Row],[Costo Envío (USD)]]*INVENTARIO[[#This Row],[Entradas]]</f>
        <v>1.35</v>
      </c>
      <c r="AA910" s="20">
        <f>INVENTARIO[[#This Row],[Costo total]]*INVENTARIO[[#This Row],[Entradas]]</f>
        <v>4.1735294117647062</v>
      </c>
      <c r="AB910" s="172">
        <f>INVENTARIO[[#This Row],[Stock Actual]]*INVENTARIO[[#This Row],[Costo total]]</f>
        <v>1.3911764705882352</v>
      </c>
    </row>
    <row r="911" spans="1:28" ht="55" customHeight="1" x14ac:dyDescent="0.15">
      <c r="A911" s="42" t="s">
        <v>2582</v>
      </c>
      <c r="B911" s="180"/>
      <c r="C911" s="22" t="s">
        <v>12</v>
      </c>
      <c r="D911" s="181" t="s">
        <v>2641</v>
      </c>
      <c r="E911" s="178" t="s">
        <v>2570</v>
      </c>
      <c r="F911" s="179" t="s">
        <v>2572</v>
      </c>
      <c r="G911" s="182" t="s">
        <v>164</v>
      </c>
      <c r="H911" s="171">
        <f>INVENTARIO[[#This Row],[Precio Final]]</f>
        <v>2</v>
      </c>
      <c r="I911" s="194">
        <f t="shared" si="65"/>
        <v>2.0867647058823531</v>
      </c>
      <c r="J911" s="120">
        <v>3</v>
      </c>
      <c r="K911" s="112">
        <f>SUMIFS(VENTAS[Cantidad],VENTAS[Código del producto Vendido],INVENTARIO[[#This Row],[Code]])</f>
        <v>3</v>
      </c>
      <c r="L911" s="110">
        <f>INVENTARIO[[#This Row],[Entradas]]-INVENTARIO[[#This Row],[Salidas]]</f>
        <v>0</v>
      </c>
      <c r="M911" s="171">
        <f>INVENTARIO[[#This Row],[Precio Final]]*10%</f>
        <v>0.2</v>
      </c>
      <c r="N911" s="42">
        <v>16</v>
      </c>
      <c r="O911" s="42">
        <v>17</v>
      </c>
      <c r="P911" s="42">
        <f t="shared" si="66"/>
        <v>0.94117647058823528</v>
      </c>
      <c r="Q911" s="110"/>
      <c r="R911" s="42"/>
      <c r="S911" s="183">
        <v>0.45</v>
      </c>
      <c r="T911" s="42">
        <f>INVENTARIO[[#This Row],[Costo Unitario (USD)]]+INVENTARIO[[#This Row],[Costo Envío (USD)]]</f>
        <v>1.3911764705882352</v>
      </c>
      <c r="U911" s="168">
        <f>INVENTARIO[[#This Row],[Costo total]]*1.5</f>
        <v>2.0867647058823531</v>
      </c>
      <c r="V911" s="184">
        <v>2</v>
      </c>
      <c r="W911" s="42">
        <f>INVENTARIO[[#This Row],[Precio Final]]-INVENTARIO[[#This Row],[Costo total]]</f>
        <v>0.60882352941176476</v>
      </c>
      <c r="X911" s="42">
        <f>INVENTARIO[[#This Row],[Ganancia Unitaria]]*INVENTARIO[[#This Row],[Salidas]]</f>
        <v>1.8264705882352943</v>
      </c>
      <c r="Y911" s="42" t="s">
        <v>2805</v>
      </c>
      <c r="Z911" s="20">
        <f>INVENTARIO[[#This Row],[Costo Envío (USD)]]*INVENTARIO[[#This Row],[Entradas]]</f>
        <v>1.35</v>
      </c>
      <c r="AA911" s="20">
        <f>INVENTARIO[[#This Row],[Costo total]]*INVENTARIO[[#This Row],[Entradas]]</f>
        <v>4.1735294117647062</v>
      </c>
      <c r="AB911" s="172">
        <f>INVENTARIO[[#This Row],[Stock Actual]]*INVENTARIO[[#This Row],[Costo total]]</f>
        <v>0</v>
      </c>
    </row>
    <row r="912" spans="1:28" ht="55" customHeight="1" x14ac:dyDescent="0.15">
      <c r="A912" s="42" t="s">
        <v>2583</v>
      </c>
      <c r="B912" s="180"/>
      <c r="C912" s="22" t="s">
        <v>12</v>
      </c>
      <c r="D912" s="181" t="s">
        <v>2854</v>
      </c>
      <c r="E912" s="178" t="s">
        <v>2573</v>
      </c>
      <c r="F912" s="179" t="s">
        <v>695</v>
      </c>
      <c r="G912" s="182" t="s">
        <v>164</v>
      </c>
      <c r="H912" s="171">
        <f>INVENTARIO[[#This Row],[Precio Final]]</f>
        <v>25</v>
      </c>
      <c r="I912" s="194">
        <f t="shared" si="65"/>
        <v>19.411764705882355</v>
      </c>
      <c r="J912" s="120">
        <v>2</v>
      </c>
      <c r="K912" s="112">
        <f>SUMIFS(VENTAS[Cantidad],VENTAS[Código del producto Vendido],INVENTARIO[[#This Row],[Code]])</f>
        <v>0</v>
      </c>
      <c r="L912" s="110">
        <f>INVENTARIO[[#This Row],[Entradas]]-INVENTARIO[[#This Row],[Salidas]]</f>
        <v>2</v>
      </c>
      <c r="M912" s="171">
        <f>INVENTARIO[[#This Row],[Precio Final]]*10%</f>
        <v>2.5</v>
      </c>
      <c r="N912" s="42">
        <v>169</v>
      </c>
      <c r="O912" s="42">
        <v>17</v>
      </c>
      <c r="P912" s="42">
        <f t="shared" si="66"/>
        <v>9.9411764705882355</v>
      </c>
      <c r="Q912" s="110"/>
      <c r="R912" s="42"/>
      <c r="S912" s="183">
        <v>3</v>
      </c>
      <c r="T912" s="42">
        <f>INVENTARIO[[#This Row],[Costo Unitario (USD)]]+INVENTARIO[[#This Row],[Costo Envío (USD)]]</f>
        <v>12.941176470588236</v>
      </c>
      <c r="U912" s="168">
        <f>INVENTARIO[[#This Row],[Costo total]]*1.5</f>
        <v>19.411764705882355</v>
      </c>
      <c r="V912" s="184">
        <v>25</v>
      </c>
      <c r="W912" s="42">
        <f>INVENTARIO[[#This Row],[Precio Final]]-INVENTARIO[[#This Row],[Costo total]]</f>
        <v>12.058823529411764</v>
      </c>
      <c r="X912" s="42">
        <f>INVENTARIO[[#This Row],[Ganancia Unitaria]]*INVENTARIO[[#This Row],[Salidas]]</f>
        <v>0</v>
      </c>
      <c r="Y912" s="42" t="s">
        <v>2805</v>
      </c>
      <c r="Z912" s="20">
        <f>INVENTARIO[[#This Row],[Costo Envío (USD)]]*INVENTARIO[[#This Row],[Entradas]]</f>
        <v>6</v>
      </c>
      <c r="AA912" s="20">
        <f>INVENTARIO[[#This Row],[Costo total]]*INVENTARIO[[#This Row],[Entradas]]</f>
        <v>25.882352941176471</v>
      </c>
      <c r="AB912" s="172">
        <f>INVENTARIO[[#This Row],[Stock Actual]]*INVENTARIO[[#This Row],[Costo total]]</f>
        <v>25.882352941176471</v>
      </c>
    </row>
    <row r="913" spans="1:28" ht="55" customHeight="1" x14ac:dyDescent="0.15">
      <c r="A913" s="42" t="s">
        <v>2584</v>
      </c>
      <c r="B913" s="180"/>
      <c r="C913" s="22" t="s">
        <v>12</v>
      </c>
      <c r="D913" s="181" t="s">
        <v>2680</v>
      </c>
      <c r="E913" s="178" t="s">
        <v>2574</v>
      </c>
      <c r="F913" s="179" t="s">
        <v>699</v>
      </c>
      <c r="G913" s="182" t="s">
        <v>164</v>
      </c>
      <c r="H913" s="171">
        <f>INVENTARIO[[#This Row],[Precio Final]]</f>
        <v>28</v>
      </c>
      <c r="I913" s="194">
        <f t="shared" si="65"/>
        <v>30.794117647058826</v>
      </c>
      <c r="J913" s="120">
        <v>1</v>
      </c>
      <c r="K913" s="112">
        <f>SUMIFS(VENTAS[Cantidad],VENTAS[Código del producto Vendido],INVENTARIO[[#This Row],[Code]])</f>
        <v>0</v>
      </c>
      <c r="L913" s="110">
        <f>INVENTARIO[[#This Row],[Entradas]]-INVENTARIO[[#This Row],[Salidas]]</f>
        <v>1</v>
      </c>
      <c r="M913" s="171">
        <f>INVENTARIO[[#This Row],[Precio Final]]*10%</f>
        <v>2.8000000000000003</v>
      </c>
      <c r="N913" s="42">
        <v>264</v>
      </c>
      <c r="O913" s="42">
        <v>17</v>
      </c>
      <c r="P913" s="42">
        <f t="shared" si="66"/>
        <v>15.529411764705882</v>
      </c>
      <c r="Q913" s="110"/>
      <c r="R913" s="42"/>
      <c r="S913" s="183">
        <v>5</v>
      </c>
      <c r="T913" s="42">
        <f>INVENTARIO[[#This Row],[Costo Unitario (USD)]]+INVENTARIO[[#This Row],[Costo Envío (USD)]]</f>
        <v>20.529411764705884</v>
      </c>
      <c r="U913" s="168">
        <f>INVENTARIO[[#This Row],[Costo total]]*1.5</f>
        <v>30.794117647058826</v>
      </c>
      <c r="V913" s="184">
        <v>28</v>
      </c>
      <c r="W913" s="42">
        <f>INVENTARIO[[#This Row],[Precio Final]]-INVENTARIO[[#This Row],[Costo total]]</f>
        <v>7.470588235294116</v>
      </c>
      <c r="X913" s="42">
        <f>INVENTARIO[[#This Row],[Ganancia Unitaria]]*INVENTARIO[[#This Row],[Salidas]]</f>
        <v>0</v>
      </c>
      <c r="Y913" s="42" t="s">
        <v>2805</v>
      </c>
      <c r="Z913" s="20">
        <f>INVENTARIO[[#This Row],[Costo Envío (USD)]]*INVENTARIO[[#This Row],[Entradas]]</f>
        <v>5</v>
      </c>
      <c r="AA913" s="20">
        <f>INVENTARIO[[#This Row],[Costo total]]*INVENTARIO[[#This Row],[Entradas]]</f>
        <v>20.529411764705884</v>
      </c>
      <c r="AB913" s="172">
        <f>INVENTARIO[[#This Row],[Stock Actual]]*INVENTARIO[[#This Row],[Costo total]]</f>
        <v>20.529411764705884</v>
      </c>
    </row>
    <row r="914" spans="1:28" ht="55" customHeight="1" x14ac:dyDescent="0.15">
      <c r="A914" s="185" t="s">
        <v>2587</v>
      </c>
      <c r="B914" s="185"/>
      <c r="C914" s="186" t="s">
        <v>12</v>
      </c>
      <c r="D914" s="186" t="s">
        <v>2870</v>
      </c>
      <c r="E914" s="185" t="s">
        <v>2575</v>
      </c>
      <c r="F914" s="185" t="s">
        <v>2324</v>
      </c>
      <c r="G914" s="185" t="s">
        <v>164</v>
      </c>
      <c r="H914" s="171">
        <f>INVENTARIO[[#This Row],[Precio Final]]</f>
        <v>3</v>
      </c>
      <c r="I914" s="194">
        <f t="shared" si="65"/>
        <v>2.6029411764705883</v>
      </c>
      <c r="J914" s="185">
        <v>3</v>
      </c>
      <c r="K914" s="112">
        <f>SUMIFS(VENTAS[Cantidad],VENTAS[Código del producto Vendido],INVENTARIO[[#This Row],[Code]])</f>
        <v>3</v>
      </c>
      <c r="L914" s="110">
        <f>INVENTARIO[[#This Row],[Entradas]]-INVENTARIO[[#This Row],[Salidas]]</f>
        <v>0</v>
      </c>
      <c r="M914" s="171">
        <f>INVENTARIO[[#This Row],[Precio Final]]*10%</f>
        <v>0.30000000000000004</v>
      </c>
      <c r="N914" s="185">
        <v>21</v>
      </c>
      <c r="O914" s="185">
        <v>17</v>
      </c>
      <c r="P914" s="189">
        <f t="shared" si="66"/>
        <v>1.2352941176470589</v>
      </c>
      <c r="Q914" s="185"/>
      <c r="R914" s="185"/>
      <c r="S914" s="185">
        <v>0.5</v>
      </c>
      <c r="T914" s="42">
        <f>INVENTARIO[[#This Row],[Costo Unitario (USD)]]+INVENTARIO[[#This Row],[Costo Envío (USD)]]</f>
        <v>1.7352941176470589</v>
      </c>
      <c r="U914" s="168">
        <f>INVENTARIO[[#This Row],[Costo total]]*1.5</f>
        <v>2.6029411764705883</v>
      </c>
      <c r="V914" s="185">
        <v>3</v>
      </c>
      <c r="W914" s="185">
        <f>INVENTARIO[[#This Row],[Precio Final]]-INVENTARIO[[#This Row],[Costo total]]</f>
        <v>1.2647058823529411</v>
      </c>
      <c r="X914" s="185">
        <f>INVENTARIO[[#This Row],[Ganancia Unitaria]]*INVENTARIO[[#This Row],[Salidas]]</f>
        <v>3.7941176470588234</v>
      </c>
      <c r="Y914" s="42" t="s">
        <v>2805</v>
      </c>
      <c r="Z914" s="20">
        <f>INVENTARIO[[#This Row],[Costo Envío (USD)]]*INVENTARIO[[#This Row],[Entradas]]</f>
        <v>1.5</v>
      </c>
      <c r="AA914" s="20">
        <f>INVENTARIO[[#This Row],[Costo total]]*INVENTARIO[[#This Row],[Entradas]]</f>
        <v>5.2058823529411766</v>
      </c>
      <c r="AB914" s="172">
        <f>INVENTARIO[[#This Row],[Stock Actual]]*INVENTARIO[[#This Row],[Costo total]]</f>
        <v>0</v>
      </c>
    </row>
    <row r="915" spans="1:28" ht="55" customHeight="1" x14ac:dyDescent="0.15">
      <c r="A915" s="42" t="s">
        <v>2588</v>
      </c>
      <c r="B915" s="42"/>
      <c r="C915" s="187" t="s">
        <v>12</v>
      </c>
      <c r="D915" s="187" t="s">
        <v>2870</v>
      </c>
      <c r="E915" s="42" t="s">
        <v>2576</v>
      </c>
      <c r="F915" s="42" t="s">
        <v>2324</v>
      </c>
      <c r="G915" s="42" t="s">
        <v>2577</v>
      </c>
      <c r="H915" s="171">
        <f>INVENTARIO[[#This Row],[Precio Final]]</f>
        <v>3</v>
      </c>
      <c r="I915" s="195">
        <f t="shared" si="65"/>
        <v>2.8676470588235294</v>
      </c>
      <c r="J915" s="185">
        <v>3</v>
      </c>
      <c r="K915" s="112">
        <f>SUMIFS(VENTAS[Cantidad],VENTAS[Código del producto Vendido],INVENTARIO[[#This Row],[Code]])</f>
        <v>1</v>
      </c>
      <c r="L915" s="110">
        <f>INVENTARIO[[#This Row],[Entradas]]-INVENTARIO[[#This Row],[Salidas]]</f>
        <v>2</v>
      </c>
      <c r="M915" s="171">
        <f>INVENTARIO[[#This Row],[Precio Final]]*10%</f>
        <v>0.30000000000000004</v>
      </c>
      <c r="N915" s="42">
        <v>24</v>
      </c>
      <c r="O915" s="42">
        <v>17</v>
      </c>
      <c r="P915" s="42">
        <f t="shared" si="66"/>
        <v>1.411764705882353</v>
      </c>
      <c r="Q915" s="42"/>
      <c r="R915" s="42"/>
      <c r="S915" s="42">
        <v>0.5</v>
      </c>
      <c r="T915" s="42">
        <f>INVENTARIO[[#This Row],[Costo Unitario (USD)]]+INVENTARIO[[#This Row],[Costo Envío (USD)]]</f>
        <v>1.911764705882353</v>
      </c>
      <c r="U915" s="168">
        <f>INVENTARIO[[#This Row],[Costo total]]*1.5</f>
        <v>2.8676470588235294</v>
      </c>
      <c r="V915" s="42">
        <v>3</v>
      </c>
      <c r="W915" s="42">
        <f>INVENTARIO[[#This Row],[Precio Final]]-INVENTARIO[[#This Row],[Costo total]]</f>
        <v>1.088235294117647</v>
      </c>
      <c r="X915" s="42">
        <f>INVENTARIO[[#This Row],[Ganancia Unitaria]]*INVENTARIO[[#This Row],[Salidas]]</f>
        <v>1.088235294117647</v>
      </c>
      <c r="Y915" s="42" t="s">
        <v>2805</v>
      </c>
      <c r="Z915" s="20">
        <f>INVENTARIO[[#This Row],[Costo Envío (USD)]]*INVENTARIO[[#This Row],[Entradas]]</f>
        <v>1.5</v>
      </c>
      <c r="AA915" s="20">
        <f>INVENTARIO[[#This Row],[Costo total]]*INVENTARIO[[#This Row],[Entradas]]</f>
        <v>5.7352941176470589</v>
      </c>
      <c r="AB915" s="172">
        <f>INVENTARIO[[#This Row],[Stock Actual]]*INVENTARIO[[#This Row],[Costo total]]</f>
        <v>3.8235294117647061</v>
      </c>
    </row>
    <row r="916" spans="1:28" ht="55" customHeight="1" x14ac:dyDescent="0.15">
      <c r="A916" s="42" t="s">
        <v>2585</v>
      </c>
      <c r="B916" s="180"/>
      <c r="C916" s="22" t="s">
        <v>12</v>
      </c>
      <c r="D916" s="181" t="s">
        <v>2679</v>
      </c>
      <c r="E916" s="178" t="s">
        <v>2578</v>
      </c>
      <c r="F916" s="179" t="s">
        <v>695</v>
      </c>
      <c r="G916" s="182" t="s">
        <v>164</v>
      </c>
      <c r="H916" s="171">
        <f>INVENTARIO[[#This Row],[Precio Final]]</f>
        <v>30</v>
      </c>
      <c r="I916" s="194">
        <f t="shared" si="65"/>
        <v>34.411764705882355</v>
      </c>
      <c r="J916" s="120">
        <v>2</v>
      </c>
      <c r="K916" s="112">
        <f>SUMIFS(VENTAS[Cantidad],VENTAS[Código del producto Vendido],INVENTARIO[[#This Row],[Code]])</f>
        <v>0</v>
      </c>
      <c r="L916" s="110">
        <f>INVENTARIO[[#This Row],[Entradas]]-INVENTARIO[[#This Row],[Salidas]]</f>
        <v>2</v>
      </c>
      <c r="M916" s="171">
        <f>INVENTARIO[[#This Row],[Precio Final]]*10%</f>
        <v>3</v>
      </c>
      <c r="N916" s="42">
        <v>305</v>
      </c>
      <c r="O916" s="42">
        <v>17</v>
      </c>
      <c r="P916" s="42">
        <f t="shared" si="66"/>
        <v>17.941176470588236</v>
      </c>
      <c r="Q916" s="110"/>
      <c r="R916" s="42"/>
      <c r="S916" s="183">
        <v>5</v>
      </c>
      <c r="T916" s="42">
        <f>INVENTARIO[[#This Row],[Costo Unitario (USD)]]+INVENTARIO[[#This Row],[Costo Envío (USD)]]</f>
        <v>22.941176470588236</v>
      </c>
      <c r="U916" s="168">
        <f>INVENTARIO[[#This Row],[Costo total]]*1.5</f>
        <v>34.411764705882355</v>
      </c>
      <c r="V916" s="184">
        <v>30</v>
      </c>
      <c r="W916" s="42">
        <f>INVENTARIO[[#This Row],[Precio Final]]-INVENTARIO[[#This Row],[Costo total]]</f>
        <v>7.0588235294117645</v>
      </c>
      <c r="X916" s="42">
        <f>INVENTARIO[[#This Row],[Ganancia Unitaria]]*INVENTARIO[[#This Row],[Salidas]]</f>
        <v>0</v>
      </c>
      <c r="Y916" s="42" t="s">
        <v>2805</v>
      </c>
      <c r="Z916" s="20">
        <f>INVENTARIO[[#This Row],[Costo Envío (USD)]]*INVENTARIO[[#This Row],[Entradas]]</f>
        <v>10</v>
      </c>
      <c r="AA916" s="20">
        <f>INVENTARIO[[#This Row],[Costo total]]*INVENTARIO[[#This Row],[Entradas]]</f>
        <v>45.882352941176471</v>
      </c>
      <c r="AB916" s="172">
        <f>INVENTARIO[[#This Row],[Stock Actual]]*INVENTARIO[[#This Row],[Costo total]]</f>
        <v>45.882352941176471</v>
      </c>
    </row>
    <row r="917" spans="1:28" ht="55" customHeight="1" x14ac:dyDescent="0.15">
      <c r="A917" s="42" t="s">
        <v>2586</v>
      </c>
      <c r="B917" s="180"/>
      <c r="C917" s="22" t="s">
        <v>12</v>
      </c>
      <c r="D917" s="181" t="s">
        <v>2813</v>
      </c>
      <c r="E917" s="178" t="s">
        <v>2617</v>
      </c>
      <c r="F917" s="179" t="s">
        <v>697</v>
      </c>
      <c r="G917" s="182" t="s">
        <v>164</v>
      </c>
      <c r="H917" s="171">
        <f>INVENTARIO[[#This Row],[Precio Final]]</f>
        <v>0</v>
      </c>
      <c r="I917" s="194">
        <f t="shared" si="65"/>
        <v>10.147058823529411</v>
      </c>
      <c r="J917" s="120">
        <v>1</v>
      </c>
      <c r="K917" s="112">
        <f>SUMIFS(VENTAS[Cantidad],VENTAS[Código del producto Vendido],INVENTARIO[[#This Row],[Code]])</f>
        <v>0</v>
      </c>
      <c r="L917" s="110">
        <v>0</v>
      </c>
      <c r="M917" s="171">
        <f>INVENTARIO[[#This Row],[Precio Final]]*10%</f>
        <v>0</v>
      </c>
      <c r="N917" s="42">
        <v>115</v>
      </c>
      <c r="O917" s="42">
        <v>17</v>
      </c>
      <c r="P917" s="42">
        <f t="shared" si="66"/>
        <v>6.7647058823529411</v>
      </c>
      <c r="Q917" s="110"/>
      <c r="R917" s="42"/>
      <c r="S917" s="183">
        <f>Q917*R917/1000</f>
        <v>0</v>
      </c>
      <c r="T917" s="42">
        <f>INVENTARIO[[#This Row],[Costo Unitario (USD)]]+INVENTARIO[[#This Row],[Costo Envío (USD)]]</f>
        <v>6.7647058823529411</v>
      </c>
      <c r="U917" s="168">
        <f>INVENTARIO[[#This Row],[Costo total]]*1.5</f>
        <v>10.147058823529411</v>
      </c>
      <c r="V917" s="184"/>
      <c r="W917" s="42">
        <f>INVENTARIO[[#This Row],[Precio Final]]-INVENTARIO[[#This Row],[Costo total]]</f>
        <v>-6.7647058823529411</v>
      </c>
      <c r="X917" s="42">
        <f>INVENTARIO[[#This Row],[Ganancia Unitaria]]*INVENTARIO[[#This Row],[Salidas]]</f>
        <v>0</v>
      </c>
      <c r="Y917" s="42"/>
      <c r="Z917" s="20"/>
      <c r="AA917" s="20">
        <f>INVENTARIO[[#This Row],[Costo total]]*INVENTARIO[[#This Row],[Entradas]]</f>
        <v>6.7647058823529411</v>
      </c>
      <c r="AB917" s="172">
        <f>INVENTARIO[[#This Row],[Stock Actual]]*INVENTARIO[[#This Row],[Costo total]]</f>
        <v>0</v>
      </c>
    </row>
    <row r="918" spans="1:28" ht="55" customHeight="1" x14ac:dyDescent="0.15">
      <c r="A918" s="42" t="s">
        <v>2648</v>
      </c>
      <c r="B918" s="180"/>
      <c r="C918" s="22" t="s">
        <v>12</v>
      </c>
      <c r="D918" s="181" t="s">
        <v>2872</v>
      </c>
      <c r="E918" s="178" t="s">
        <v>2745</v>
      </c>
      <c r="F918" s="179" t="s">
        <v>2744</v>
      </c>
      <c r="G918" s="182" t="s">
        <v>1942</v>
      </c>
      <c r="H918" s="171">
        <f>INVENTARIO[[#This Row],[Precio Final]]</f>
        <v>22</v>
      </c>
      <c r="I918" s="194">
        <f>U918</f>
        <v>16.185000000000002</v>
      </c>
      <c r="J918" s="120">
        <v>3</v>
      </c>
      <c r="K918" s="112">
        <f>SUMIFS(VENTAS[Cantidad],VENTAS[Código del producto Vendido],INVENTARIO[[#This Row],[Code]])</f>
        <v>0</v>
      </c>
      <c r="L918" s="110">
        <f>INVENTARIO[[#This Row],[Entradas]]-INVENTARIO[[#This Row],[Salidas]]</f>
        <v>3</v>
      </c>
      <c r="M918" s="171">
        <f>INVENTARIO[[#This Row],[Precio Final]]*10%</f>
        <v>2.2000000000000002</v>
      </c>
      <c r="N918" s="42"/>
      <c r="O918" s="42"/>
      <c r="P918" s="42">
        <v>8.99</v>
      </c>
      <c r="Q918" s="110"/>
      <c r="R918" s="42"/>
      <c r="S918" s="183">
        <v>1.8</v>
      </c>
      <c r="T918" s="42">
        <f>INVENTARIO[[#This Row],[Costo Unitario (USD)]]+INVENTARIO[[#This Row],[Costo Envío (USD)]]</f>
        <v>10.790000000000001</v>
      </c>
      <c r="U918" s="168">
        <f>INVENTARIO[[#This Row],[Costo total]]*1.5</f>
        <v>16.185000000000002</v>
      </c>
      <c r="V918" s="184">
        <v>22</v>
      </c>
      <c r="W918" s="42">
        <f>INVENTARIO[[#This Row],[Precio Final]]-INVENTARIO[[#This Row],[Costo total]]</f>
        <v>11.209999999999999</v>
      </c>
      <c r="X918" s="42">
        <f>INVENTARIO[[#This Row],[Ganancia Unitaria]]*INVENTARIO[[#This Row],[Salidas]]</f>
        <v>0</v>
      </c>
      <c r="Y918" s="42" t="s">
        <v>2785</v>
      </c>
      <c r="Z918" s="20"/>
      <c r="AA918" s="20">
        <f>INVENTARIO[[#This Row],[Costo total]]*INVENTARIO[[#This Row],[Entradas]]</f>
        <v>32.370000000000005</v>
      </c>
      <c r="AB918" s="172">
        <v>0</v>
      </c>
    </row>
    <row r="919" spans="1:28" ht="55" customHeight="1" x14ac:dyDescent="0.15">
      <c r="A919" s="42" t="s">
        <v>2649</v>
      </c>
      <c r="B919" s="180"/>
      <c r="C919" s="22" t="s">
        <v>12</v>
      </c>
      <c r="D919" s="181" t="s">
        <v>2872</v>
      </c>
      <c r="E919" s="178" t="s">
        <v>2745</v>
      </c>
      <c r="F919" s="179" t="s">
        <v>2747</v>
      </c>
      <c r="G919" s="182" t="s">
        <v>1942</v>
      </c>
      <c r="H919" s="171">
        <f>INVENTARIO[[#This Row],[Precio Final]]</f>
        <v>22</v>
      </c>
      <c r="I919" s="194">
        <f>U919</f>
        <v>16.185000000000002</v>
      </c>
      <c r="J919" s="120">
        <v>2</v>
      </c>
      <c r="K919" s="112">
        <f>SUMIFS(VENTAS[Cantidad],VENTAS[Código del producto Vendido],INVENTARIO[[#This Row],[Code]])</f>
        <v>0</v>
      </c>
      <c r="L919" s="110">
        <f>INVENTARIO[[#This Row],[Entradas]]-INVENTARIO[[#This Row],[Salidas]]</f>
        <v>2</v>
      </c>
      <c r="M919" s="171">
        <f>INVENTARIO[[#This Row],[Precio Final]]*10%</f>
        <v>2.2000000000000002</v>
      </c>
      <c r="N919" s="42"/>
      <c r="O919" s="42"/>
      <c r="P919" s="42">
        <v>8.99</v>
      </c>
      <c r="Q919" s="110"/>
      <c r="R919" s="42"/>
      <c r="S919" s="177">
        <v>1.8</v>
      </c>
      <c r="T919" s="42">
        <f>INVENTARIO[[#This Row],[Costo Unitario (USD)]]+INVENTARIO[[#This Row],[Costo Envío (USD)]]</f>
        <v>10.790000000000001</v>
      </c>
      <c r="U919" s="168">
        <f>INVENTARIO[[#This Row],[Costo total]]*1.5</f>
        <v>16.185000000000002</v>
      </c>
      <c r="V919" s="184">
        <v>22</v>
      </c>
      <c r="W919" s="42">
        <f>INVENTARIO[[#This Row],[Precio Final]]-INVENTARIO[[#This Row],[Costo total]]</f>
        <v>11.209999999999999</v>
      </c>
      <c r="X919" s="42">
        <f>INVENTARIO[[#This Row],[Ganancia Unitaria]]*INVENTARIO[[#This Row],[Salidas]]</f>
        <v>0</v>
      </c>
      <c r="Y919" s="42" t="s">
        <v>2785</v>
      </c>
      <c r="Z919" s="20"/>
      <c r="AA919" s="20">
        <f>INVENTARIO[[#This Row],[Costo total]]*INVENTARIO[[#This Row],[Entradas]]</f>
        <v>21.580000000000002</v>
      </c>
      <c r="AB919" s="172">
        <v>0</v>
      </c>
    </row>
    <row r="920" spans="1:28" ht="55" customHeight="1" x14ac:dyDescent="0.15">
      <c r="A920" s="42" t="s">
        <v>2650</v>
      </c>
      <c r="B920" s="180"/>
      <c r="C920" s="22" t="s">
        <v>12</v>
      </c>
      <c r="D920" s="181" t="s">
        <v>2872</v>
      </c>
      <c r="E920" s="178" t="s">
        <v>2745</v>
      </c>
      <c r="F920" s="179" t="s">
        <v>2746</v>
      </c>
      <c r="G920" s="182" t="s">
        <v>1942</v>
      </c>
      <c r="H920" s="171">
        <f>INVENTARIO[[#This Row],[Precio Final]]</f>
        <v>22</v>
      </c>
      <c r="I920" s="194">
        <f>U920</f>
        <v>16.185000000000002</v>
      </c>
      <c r="J920" s="120">
        <v>2</v>
      </c>
      <c r="K920" s="112">
        <f>SUMIFS(VENTAS[Cantidad],VENTAS[Código del producto Vendido],INVENTARIO[[#This Row],[Code]])</f>
        <v>0</v>
      </c>
      <c r="L920" s="110">
        <f>INVENTARIO[[#This Row],[Entradas]]-INVENTARIO[[#This Row],[Salidas]]</f>
        <v>2</v>
      </c>
      <c r="M920" s="171">
        <f>INVENTARIO[[#This Row],[Precio Final]]*10%</f>
        <v>2.2000000000000002</v>
      </c>
      <c r="N920" s="42"/>
      <c r="O920" s="42"/>
      <c r="P920" s="42">
        <v>8.99</v>
      </c>
      <c r="Q920" s="110"/>
      <c r="R920" s="42"/>
      <c r="S920" s="177">
        <v>1.8</v>
      </c>
      <c r="T920" s="42">
        <f>INVENTARIO[[#This Row],[Costo Unitario (USD)]]+INVENTARIO[[#This Row],[Costo Envío (USD)]]</f>
        <v>10.790000000000001</v>
      </c>
      <c r="U920" s="168">
        <f>INVENTARIO[[#This Row],[Costo total]]*1.5</f>
        <v>16.185000000000002</v>
      </c>
      <c r="V920" s="184">
        <v>22</v>
      </c>
      <c r="W920" s="42">
        <f>INVENTARIO[[#This Row],[Precio Final]]-INVENTARIO[[#This Row],[Costo total]]</f>
        <v>11.209999999999999</v>
      </c>
      <c r="X920" s="42">
        <f>INVENTARIO[[#This Row],[Ganancia Unitaria]]*INVENTARIO[[#This Row],[Salidas]]</f>
        <v>0</v>
      </c>
      <c r="Y920" s="42" t="s">
        <v>2785</v>
      </c>
      <c r="Z920" s="20"/>
      <c r="AA920" s="20">
        <f>INVENTARIO[[#This Row],[Costo total]]*INVENTARIO[[#This Row],[Entradas]]</f>
        <v>21.580000000000002</v>
      </c>
      <c r="AB920" s="172">
        <v>0</v>
      </c>
    </row>
    <row r="921" spans="1:28" ht="55" customHeight="1" x14ac:dyDescent="0.15">
      <c r="A921" s="42" t="s">
        <v>2651</v>
      </c>
      <c r="B921" s="180"/>
      <c r="C921" s="22" t="s">
        <v>12</v>
      </c>
      <c r="D921" s="181" t="s">
        <v>2867</v>
      </c>
      <c r="E921" s="178" t="s">
        <v>2752</v>
      </c>
      <c r="F921" s="179" t="s">
        <v>2753</v>
      </c>
      <c r="G921" s="182" t="s">
        <v>1942</v>
      </c>
      <c r="H921" s="171">
        <f>INVENTARIO[[#This Row],[Precio Final]]</f>
        <v>25</v>
      </c>
      <c r="I921" s="194">
        <f>U921</f>
        <v>17.685000000000002</v>
      </c>
      <c r="J921" s="120">
        <v>2</v>
      </c>
      <c r="K921" s="112">
        <f>SUMIFS(VENTAS[Cantidad],VENTAS[Código del producto Vendido],INVENTARIO[[#This Row],[Code]])</f>
        <v>0</v>
      </c>
      <c r="L921" s="110">
        <f>INVENTARIO[[#This Row],[Entradas]]-INVENTARIO[[#This Row],[Salidas]]</f>
        <v>2</v>
      </c>
      <c r="M921" s="171">
        <f>INVENTARIO[[#This Row],[Precio Final]]*10%</f>
        <v>2.5</v>
      </c>
      <c r="N921" s="42"/>
      <c r="O921" s="42"/>
      <c r="P921" s="42">
        <v>9.99</v>
      </c>
      <c r="Q921" s="110"/>
      <c r="R921" s="42"/>
      <c r="S921" s="177">
        <v>1.8</v>
      </c>
      <c r="T921" s="42">
        <f>INVENTARIO[[#This Row],[Costo Unitario (USD)]]+INVENTARIO[[#This Row],[Costo Envío (USD)]]</f>
        <v>11.790000000000001</v>
      </c>
      <c r="U921" s="168">
        <f>INVENTARIO[[#This Row],[Costo total]]*1.5</f>
        <v>17.685000000000002</v>
      </c>
      <c r="V921" s="184">
        <v>25</v>
      </c>
      <c r="W921" s="42">
        <f>INVENTARIO[[#This Row],[Precio Final]]-INVENTARIO[[#This Row],[Costo total]]</f>
        <v>13.209999999999999</v>
      </c>
      <c r="X921" s="42">
        <f>INVENTARIO[[#This Row],[Ganancia Unitaria]]*INVENTARIO[[#This Row],[Salidas]]</f>
        <v>0</v>
      </c>
      <c r="Y921" s="42" t="s">
        <v>2785</v>
      </c>
      <c r="Z921" s="20"/>
      <c r="AA921" s="20">
        <f>INVENTARIO[[#This Row],[Costo total]]*INVENTARIO[[#This Row],[Entradas]]</f>
        <v>23.580000000000002</v>
      </c>
      <c r="AB921" s="172">
        <v>0</v>
      </c>
    </row>
    <row r="922" spans="1:28" ht="55" customHeight="1" x14ac:dyDescent="0.15">
      <c r="A922" s="42" t="s">
        <v>2652</v>
      </c>
      <c r="B922" s="180"/>
      <c r="C922" s="22" t="s">
        <v>12</v>
      </c>
      <c r="D922" s="181" t="s">
        <v>2876</v>
      </c>
      <c r="E922" s="178" t="s">
        <v>2694</v>
      </c>
      <c r="F922" s="179" t="s">
        <v>2695</v>
      </c>
      <c r="G922" s="182" t="s">
        <v>1942</v>
      </c>
      <c r="H922" s="171">
        <f>INVENTARIO[[#This Row],[Precio Final]]</f>
        <v>30</v>
      </c>
      <c r="I922" s="194">
        <f>U922</f>
        <v>25.184999999999999</v>
      </c>
      <c r="J922" s="120">
        <v>2</v>
      </c>
      <c r="K922" s="112">
        <f>SUMIFS(VENTAS[Cantidad],VENTAS[Código del producto Vendido],INVENTARIO[[#This Row],[Code]])</f>
        <v>0</v>
      </c>
      <c r="L922" s="110">
        <f>INVENTARIO[[#This Row],[Entradas]]-INVENTARIO[[#This Row],[Salidas]]</f>
        <v>2</v>
      </c>
      <c r="M922" s="171">
        <f>INVENTARIO[[#This Row],[Precio Final]]*10%</f>
        <v>3</v>
      </c>
      <c r="N922" s="42"/>
      <c r="O922" s="42"/>
      <c r="P922" s="42">
        <v>14.99</v>
      </c>
      <c r="Q922" s="110"/>
      <c r="R922" s="42"/>
      <c r="S922" s="177">
        <v>1.8</v>
      </c>
      <c r="T922" s="42">
        <f>INVENTARIO[[#This Row],[Costo Unitario (USD)]]+INVENTARIO[[#This Row],[Costo Envío (USD)]]</f>
        <v>16.79</v>
      </c>
      <c r="U922" s="168">
        <f>INVENTARIO[[#This Row],[Costo total]]*1.5</f>
        <v>25.184999999999999</v>
      </c>
      <c r="V922" s="184">
        <v>30</v>
      </c>
      <c r="W922" s="42">
        <f>INVENTARIO[[#This Row],[Precio Final]]-INVENTARIO[[#This Row],[Costo total]]</f>
        <v>13.21</v>
      </c>
      <c r="X922" s="42">
        <f>INVENTARIO[[#This Row],[Ganancia Unitaria]]*INVENTARIO[[#This Row],[Salidas]]</f>
        <v>0</v>
      </c>
      <c r="Y922" s="42" t="s">
        <v>2785</v>
      </c>
      <c r="Z922" s="20"/>
      <c r="AA922" s="190">
        <f>INVENTARIO[[#This Row],[Costo total]]*INVENTARIO[[#This Row],[Entradas]]</f>
        <v>33.58</v>
      </c>
      <c r="AB922" s="172">
        <v>0</v>
      </c>
    </row>
    <row r="923" spans="1:28" ht="55" customHeight="1" x14ac:dyDescent="0.15">
      <c r="A923" s="42" t="s">
        <v>2696</v>
      </c>
      <c r="B923" s="180"/>
      <c r="C923" s="22" t="s">
        <v>12</v>
      </c>
      <c r="D923" s="181" t="s">
        <v>2876</v>
      </c>
      <c r="E923" s="178" t="s">
        <v>2750</v>
      </c>
      <c r="F923" s="179" t="s">
        <v>2748</v>
      </c>
      <c r="G923" s="182" t="s">
        <v>1942</v>
      </c>
      <c r="H923" s="171">
        <f>INVENTARIO[[#This Row],[Precio Final]]</f>
        <v>25</v>
      </c>
      <c r="I923" s="194">
        <f t="shared" ref="I923:I926" si="67">U923</f>
        <v>17.685000000000002</v>
      </c>
      <c r="J923" s="120">
        <v>1</v>
      </c>
      <c r="K923" s="112">
        <f>SUMIFS(VENTAS[Cantidad],VENTAS[Código del producto Vendido],INVENTARIO[[#This Row],[Code]])</f>
        <v>0</v>
      </c>
      <c r="L923" s="110">
        <f>INVENTARIO[[#This Row],[Entradas]]-INVENTARIO[[#This Row],[Salidas]]</f>
        <v>1</v>
      </c>
      <c r="M923" s="171">
        <f>INVENTARIO[[#This Row],[Precio Final]]*10%</f>
        <v>2.5</v>
      </c>
      <c r="N923" s="42"/>
      <c r="O923" s="42"/>
      <c r="P923" s="42">
        <v>9.99</v>
      </c>
      <c r="Q923" s="110"/>
      <c r="R923" s="42"/>
      <c r="S923" s="177">
        <v>1.8</v>
      </c>
      <c r="T923" s="42">
        <f>INVENTARIO[[#This Row],[Costo Unitario (USD)]]+INVENTARIO[[#This Row],[Costo Envío (USD)]]</f>
        <v>11.790000000000001</v>
      </c>
      <c r="U923" s="168">
        <f>INVENTARIO[[#This Row],[Costo total]]*1.5</f>
        <v>17.685000000000002</v>
      </c>
      <c r="V923" s="184">
        <v>25</v>
      </c>
      <c r="W923" s="42">
        <f>INVENTARIO[[#This Row],[Precio Final]]-INVENTARIO[[#This Row],[Costo total]]</f>
        <v>13.209999999999999</v>
      </c>
      <c r="X923" s="42">
        <f>INVENTARIO[[#This Row],[Ganancia Unitaria]]*INVENTARIO[[#This Row],[Salidas]]</f>
        <v>0</v>
      </c>
      <c r="Y923" s="42" t="s">
        <v>2785</v>
      </c>
      <c r="Z923" s="20"/>
      <c r="AA923" s="20">
        <f>INVENTARIO[[#This Row],[Costo total]]*INVENTARIO[[#This Row],[Entradas]]</f>
        <v>11.790000000000001</v>
      </c>
      <c r="AB923" s="43">
        <f>INVENTARIO[[#This Row],[Stock Actual]]*INVENTARIO[[#This Row],[Costo total]]</f>
        <v>11.790000000000001</v>
      </c>
    </row>
    <row r="924" spans="1:28" ht="55" customHeight="1" x14ac:dyDescent="0.15">
      <c r="A924" s="42" t="s">
        <v>2697</v>
      </c>
      <c r="B924" s="180"/>
      <c r="C924" s="22" t="s">
        <v>12</v>
      </c>
      <c r="D924" s="181" t="s">
        <v>2876</v>
      </c>
      <c r="E924" s="178" t="s">
        <v>2750</v>
      </c>
      <c r="F924" s="179" t="s">
        <v>2749</v>
      </c>
      <c r="G924" s="182" t="s">
        <v>1942</v>
      </c>
      <c r="H924" s="171">
        <f>INVENTARIO[[#This Row],[Precio Final]]</f>
        <v>25</v>
      </c>
      <c r="I924" s="194">
        <f t="shared" si="67"/>
        <v>17.685000000000002</v>
      </c>
      <c r="J924" s="120">
        <v>1</v>
      </c>
      <c r="K924" s="112">
        <f>SUMIFS(VENTAS[Cantidad],VENTAS[Código del producto Vendido],INVENTARIO[[#This Row],[Code]])</f>
        <v>0</v>
      </c>
      <c r="L924" s="110">
        <f>INVENTARIO[[#This Row],[Entradas]]-INVENTARIO[[#This Row],[Salidas]]</f>
        <v>1</v>
      </c>
      <c r="M924" s="171">
        <f>INVENTARIO[[#This Row],[Precio Final]]*10%</f>
        <v>2.5</v>
      </c>
      <c r="N924" s="42"/>
      <c r="O924" s="42"/>
      <c r="P924" s="42">
        <v>9.99</v>
      </c>
      <c r="Q924" s="110"/>
      <c r="R924" s="42"/>
      <c r="S924" s="177">
        <v>1.8</v>
      </c>
      <c r="T924" s="42">
        <f>INVENTARIO[[#This Row],[Costo Unitario (USD)]]+INVENTARIO[[#This Row],[Costo Envío (USD)]]</f>
        <v>11.790000000000001</v>
      </c>
      <c r="U924" s="168">
        <f>INVENTARIO[[#This Row],[Costo total]]*1.5</f>
        <v>17.685000000000002</v>
      </c>
      <c r="V924" s="184">
        <v>25</v>
      </c>
      <c r="W924" s="42">
        <f>INVENTARIO[[#This Row],[Precio Final]]-INVENTARIO[[#This Row],[Costo total]]</f>
        <v>13.209999999999999</v>
      </c>
      <c r="X924" s="42">
        <f>INVENTARIO[[#This Row],[Ganancia Unitaria]]*INVENTARIO[[#This Row],[Salidas]]</f>
        <v>0</v>
      </c>
      <c r="Y924" s="42" t="s">
        <v>2785</v>
      </c>
      <c r="Z924" s="20"/>
      <c r="AA924" s="20">
        <f>INVENTARIO[[#This Row],[Costo total]]*INVENTARIO[[#This Row],[Entradas]]</f>
        <v>11.790000000000001</v>
      </c>
      <c r="AB924" s="43">
        <f>INVENTARIO[[#This Row],[Stock Actual]]*INVENTARIO[[#This Row],[Costo total]]</f>
        <v>11.790000000000001</v>
      </c>
    </row>
    <row r="925" spans="1:28" ht="55" customHeight="1" x14ac:dyDescent="0.15">
      <c r="A925" s="42" t="s">
        <v>2698</v>
      </c>
      <c r="B925" s="180"/>
      <c r="C925" s="22" t="s">
        <v>12</v>
      </c>
      <c r="D925" s="181" t="s">
        <v>2876</v>
      </c>
      <c r="E925" s="178" t="s">
        <v>2700</v>
      </c>
      <c r="F925" s="179" t="s">
        <v>2754</v>
      </c>
      <c r="G925" s="182" t="s">
        <v>1942</v>
      </c>
      <c r="H925" s="171">
        <v>30</v>
      </c>
      <c r="I925" s="194">
        <f t="shared" si="67"/>
        <v>17.685000000000002</v>
      </c>
      <c r="J925" s="120">
        <v>3</v>
      </c>
      <c r="K925" s="112">
        <f>SUMIFS(VENTAS[Cantidad],VENTAS[Código del producto Vendido],INVENTARIO[[#This Row],[Code]])</f>
        <v>0</v>
      </c>
      <c r="L925" s="110">
        <f>INVENTARIO[[#This Row],[Entradas]]-INVENTARIO[[#This Row],[Salidas]]</f>
        <v>3</v>
      </c>
      <c r="M925" s="171">
        <f>INVENTARIO[[#This Row],[Precio Final]]*10%</f>
        <v>3</v>
      </c>
      <c r="N925" s="42"/>
      <c r="O925" s="42"/>
      <c r="P925" s="42">
        <v>9.99</v>
      </c>
      <c r="Q925" s="110"/>
      <c r="R925" s="42"/>
      <c r="S925" s="177">
        <v>1.8</v>
      </c>
      <c r="T925" s="42">
        <f>INVENTARIO[[#This Row],[Costo Unitario (USD)]]+INVENTARIO[[#This Row],[Costo Envío (USD)]]</f>
        <v>11.790000000000001</v>
      </c>
      <c r="U925" s="168">
        <f>INVENTARIO[[#This Row],[Costo total]]*1.5</f>
        <v>17.685000000000002</v>
      </c>
      <c r="V925" s="184">
        <v>30</v>
      </c>
      <c r="W925" s="42">
        <f>INVENTARIO[[#This Row],[Precio Final]]-INVENTARIO[[#This Row],[Costo total]]</f>
        <v>18.21</v>
      </c>
      <c r="X925" s="42">
        <f>INVENTARIO[[#This Row],[Ganancia Unitaria]]*INVENTARIO[[#This Row],[Salidas]]</f>
        <v>0</v>
      </c>
      <c r="Y925" s="42" t="s">
        <v>2785</v>
      </c>
      <c r="Z925" s="20"/>
      <c r="AA925" s="20">
        <f>INVENTARIO[[#This Row],[Costo total]]*INVENTARIO[[#This Row],[Entradas]]</f>
        <v>35.370000000000005</v>
      </c>
      <c r="AB925" s="43">
        <f>INVENTARIO[[#This Row],[Stock Actual]]*INVENTARIO[[#This Row],[Costo total]]</f>
        <v>35.370000000000005</v>
      </c>
    </row>
    <row r="926" spans="1:28" ht="55" customHeight="1" x14ac:dyDescent="0.15">
      <c r="A926" s="42" t="s">
        <v>2699</v>
      </c>
      <c r="B926" s="180"/>
      <c r="C926" s="22" t="s">
        <v>12</v>
      </c>
      <c r="D926" s="181" t="s">
        <v>2872</v>
      </c>
      <c r="E926" s="178" t="s">
        <v>2701</v>
      </c>
      <c r="F926" s="179" t="s">
        <v>2388</v>
      </c>
      <c r="G926" s="182" t="s">
        <v>1942</v>
      </c>
      <c r="H926" s="171">
        <f>INVENTARIO[[#This Row],[Precio Final]]</f>
        <v>20</v>
      </c>
      <c r="I926" s="194">
        <f t="shared" si="67"/>
        <v>17.685000000000002</v>
      </c>
      <c r="J926" s="120">
        <v>2</v>
      </c>
      <c r="K926" s="112">
        <f>SUMIFS(VENTAS[Cantidad],VENTAS[Código del producto Vendido],INVENTARIO[[#This Row],[Code]])</f>
        <v>0</v>
      </c>
      <c r="L926" s="110">
        <f>INVENTARIO[[#This Row],[Entradas]]-INVENTARIO[[#This Row],[Salidas]]</f>
        <v>2</v>
      </c>
      <c r="M926" s="171">
        <f>INVENTARIO[[#This Row],[Precio Final]]*10%</f>
        <v>2</v>
      </c>
      <c r="N926" s="42"/>
      <c r="O926" s="42"/>
      <c r="P926" s="42">
        <v>9.99</v>
      </c>
      <c r="Q926" s="110"/>
      <c r="R926" s="42"/>
      <c r="S926" s="177">
        <v>1.8</v>
      </c>
      <c r="T926" s="42">
        <f>INVENTARIO[[#This Row],[Costo Unitario (USD)]]+INVENTARIO[[#This Row],[Costo Envío (USD)]]</f>
        <v>11.790000000000001</v>
      </c>
      <c r="U926" s="168">
        <f>INVENTARIO[[#This Row],[Costo total]]*1.5</f>
        <v>17.685000000000002</v>
      </c>
      <c r="V926" s="184">
        <v>20</v>
      </c>
      <c r="W926" s="42">
        <f>INVENTARIO[[#This Row],[Precio Final]]-INVENTARIO[[#This Row],[Costo total]]</f>
        <v>8.2099999999999991</v>
      </c>
      <c r="X926" s="42">
        <f>INVENTARIO[[#This Row],[Ganancia Unitaria]]*INVENTARIO[[#This Row],[Salidas]]</f>
        <v>0</v>
      </c>
      <c r="Y926" s="42" t="s">
        <v>2785</v>
      </c>
      <c r="Z926" s="20"/>
      <c r="AA926" s="20">
        <f>INVENTARIO[[#This Row],[Costo total]]*INVENTARIO[[#This Row],[Entradas]]</f>
        <v>23.580000000000002</v>
      </c>
      <c r="AB926" s="43">
        <f>INVENTARIO[[#This Row],[Stock Actual]]*INVENTARIO[[#This Row],[Costo total]]</f>
        <v>23.580000000000002</v>
      </c>
    </row>
    <row r="927" spans="1:28" ht="55" customHeight="1" x14ac:dyDescent="0.15">
      <c r="A927" s="42" t="s">
        <v>2702</v>
      </c>
      <c r="B927" s="180"/>
      <c r="C927" s="22" t="s">
        <v>12</v>
      </c>
      <c r="D927" s="181" t="s">
        <v>2872</v>
      </c>
      <c r="E927" s="178" t="s">
        <v>2701</v>
      </c>
      <c r="F927" s="179" t="s">
        <v>2389</v>
      </c>
      <c r="G927" s="182" t="s">
        <v>1942</v>
      </c>
      <c r="H927" s="171">
        <f>INVENTARIO[[#This Row],[Precio Final]]</f>
        <v>20</v>
      </c>
      <c r="I927" s="194">
        <f t="shared" ref="I927:I976" si="68">U927</f>
        <v>17.685000000000002</v>
      </c>
      <c r="J927" s="120">
        <v>1</v>
      </c>
      <c r="K927" s="112">
        <f>SUMIFS(VENTAS[Cantidad],VENTAS[Código del producto Vendido],INVENTARIO[[#This Row],[Code]])</f>
        <v>0</v>
      </c>
      <c r="L927" s="110">
        <f>INVENTARIO[[#This Row],[Entradas]]-INVENTARIO[[#This Row],[Salidas]]</f>
        <v>1</v>
      </c>
      <c r="M927" s="171">
        <f>INVENTARIO[[#This Row],[Precio Final]]*10%</f>
        <v>2</v>
      </c>
      <c r="N927" s="42"/>
      <c r="O927" s="42"/>
      <c r="P927" s="42">
        <v>9.99</v>
      </c>
      <c r="Q927" s="110"/>
      <c r="R927" s="42"/>
      <c r="S927" s="177">
        <v>1.8</v>
      </c>
      <c r="T927" s="42">
        <f>INVENTARIO[[#This Row],[Costo Unitario (USD)]]+INVENTARIO[[#This Row],[Costo Envío (USD)]]</f>
        <v>11.790000000000001</v>
      </c>
      <c r="U927" s="168">
        <f>INVENTARIO[[#This Row],[Costo total]]*1.5</f>
        <v>17.685000000000002</v>
      </c>
      <c r="V927" s="184">
        <v>20</v>
      </c>
      <c r="W927" s="42">
        <f>INVENTARIO[[#This Row],[Precio Final]]-INVENTARIO[[#This Row],[Costo total]]</f>
        <v>8.2099999999999991</v>
      </c>
      <c r="X927" s="42">
        <f>INVENTARIO[[#This Row],[Ganancia Unitaria]]*INVENTARIO[[#This Row],[Salidas]]</f>
        <v>0</v>
      </c>
      <c r="Y927" s="42" t="s">
        <v>2785</v>
      </c>
      <c r="Z927" s="20"/>
      <c r="AA927" s="20">
        <f>INVENTARIO[[#This Row],[Costo total]]*INVENTARIO[[#This Row],[Entradas]]</f>
        <v>11.790000000000001</v>
      </c>
      <c r="AB927" s="43">
        <f>INVENTARIO[[#This Row],[Stock Actual]]*INVENTARIO[[#This Row],[Costo total]]</f>
        <v>11.790000000000001</v>
      </c>
    </row>
    <row r="928" spans="1:28" ht="55" customHeight="1" x14ac:dyDescent="0.15">
      <c r="A928" s="42" t="s">
        <v>2743</v>
      </c>
      <c r="B928" s="180"/>
      <c r="C928" s="22" t="s">
        <v>12</v>
      </c>
      <c r="D928" s="181" t="s">
        <v>2872</v>
      </c>
      <c r="E928" s="178" t="s">
        <v>2701</v>
      </c>
      <c r="F928" s="179" t="s">
        <v>2374</v>
      </c>
      <c r="G928" s="182" t="s">
        <v>1942</v>
      </c>
      <c r="H928" s="171">
        <f>INVENTARIO[[#This Row],[Precio Final]]</f>
        <v>20</v>
      </c>
      <c r="I928" s="194">
        <f>U928</f>
        <v>17.685000000000002</v>
      </c>
      <c r="J928" s="120">
        <v>1</v>
      </c>
      <c r="K928" s="112">
        <f>SUMIFS(VENTAS[Cantidad],VENTAS[Código del producto Vendido],INVENTARIO[[#This Row],[Code]])</f>
        <v>0</v>
      </c>
      <c r="L928" s="110">
        <f>INVENTARIO[[#This Row],[Entradas]]-INVENTARIO[[#This Row],[Salidas]]</f>
        <v>1</v>
      </c>
      <c r="M928" s="171">
        <f>INVENTARIO[[#This Row],[Precio Final]]*10%</f>
        <v>2</v>
      </c>
      <c r="N928" s="42"/>
      <c r="O928" s="42"/>
      <c r="P928" s="42">
        <v>9.99</v>
      </c>
      <c r="Q928" s="110"/>
      <c r="R928" s="42"/>
      <c r="S928" s="177">
        <v>1.8</v>
      </c>
      <c r="T928" s="42">
        <f>INVENTARIO[[#This Row],[Costo Unitario (USD)]]+INVENTARIO[[#This Row],[Costo Envío (USD)]]</f>
        <v>11.790000000000001</v>
      </c>
      <c r="U928" s="168">
        <f>INVENTARIO[[#This Row],[Costo total]]*1.5</f>
        <v>17.685000000000002</v>
      </c>
      <c r="V928" s="184">
        <v>20</v>
      </c>
      <c r="W928" s="42">
        <f>INVENTARIO[[#This Row],[Precio Final]]-INVENTARIO[[#This Row],[Costo total]]</f>
        <v>8.2099999999999991</v>
      </c>
      <c r="X928" s="42">
        <f>INVENTARIO[[#This Row],[Ganancia Unitaria]]*INVENTARIO[[#This Row],[Salidas]]</f>
        <v>0</v>
      </c>
      <c r="Y928" s="42" t="s">
        <v>2785</v>
      </c>
      <c r="Z928" s="20"/>
      <c r="AA928" s="20">
        <f>INVENTARIO[[#This Row],[Costo total]]*INVENTARIO[[#This Row],[Entradas]]</f>
        <v>11.790000000000001</v>
      </c>
      <c r="AB928" s="43">
        <f>INVENTARIO[[#This Row],[Stock Actual]]*INVENTARIO[[#This Row],[Costo total]]</f>
        <v>11.790000000000001</v>
      </c>
    </row>
    <row r="929" spans="1:28" ht="55" customHeight="1" x14ac:dyDescent="0.15">
      <c r="A929" s="42" t="s">
        <v>2703</v>
      </c>
      <c r="B929" s="180"/>
      <c r="C929" s="22" t="s">
        <v>12</v>
      </c>
      <c r="D929" s="181" t="s">
        <v>2872</v>
      </c>
      <c r="E929" s="178" t="s">
        <v>2742</v>
      </c>
      <c r="F929" s="179" t="s">
        <v>2389</v>
      </c>
      <c r="G929" s="182" t="s">
        <v>1942</v>
      </c>
      <c r="H929" s="171">
        <f>INVENTARIO[[#This Row],[Precio Final]]</f>
        <v>22</v>
      </c>
      <c r="I929" s="194">
        <f t="shared" si="68"/>
        <v>21.435000000000002</v>
      </c>
      <c r="J929" s="120">
        <v>1</v>
      </c>
      <c r="K929" s="112">
        <f>SUMIFS(VENTAS[Cantidad],VENTAS[Código del producto Vendido],INVENTARIO[[#This Row],[Code]])</f>
        <v>0</v>
      </c>
      <c r="L929" s="110">
        <f>INVENTARIO[[#This Row],[Entradas]]-INVENTARIO[[#This Row],[Salidas]]</f>
        <v>1</v>
      </c>
      <c r="M929" s="171">
        <f>INVENTARIO[[#This Row],[Precio Final]]*10%</f>
        <v>2.2000000000000002</v>
      </c>
      <c r="N929" s="42"/>
      <c r="O929" s="42"/>
      <c r="P929" s="42">
        <v>12.49</v>
      </c>
      <c r="Q929" s="110"/>
      <c r="R929" s="42"/>
      <c r="S929" s="177">
        <v>1.8</v>
      </c>
      <c r="T929" s="42">
        <f>INVENTARIO[[#This Row],[Costo Unitario (USD)]]+INVENTARIO[[#This Row],[Costo Envío (USD)]]</f>
        <v>14.290000000000001</v>
      </c>
      <c r="U929" s="168">
        <f>INVENTARIO[[#This Row],[Costo total]]*1.5</f>
        <v>21.435000000000002</v>
      </c>
      <c r="V929" s="184">
        <v>22</v>
      </c>
      <c r="W929" s="42">
        <f>INVENTARIO[[#This Row],[Precio Final]]-INVENTARIO[[#This Row],[Costo total]]</f>
        <v>7.7099999999999991</v>
      </c>
      <c r="X929" s="42">
        <f>INVENTARIO[[#This Row],[Ganancia Unitaria]]*INVENTARIO[[#This Row],[Salidas]]</f>
        <v>0</v>
      </c>
      <c r="Y929" s="42" t="s">
        <v>2785</v>
      </c>
      <c r="Z929" s="20"/>
      <c r="AA929" s="20">
        <f>INVENTARIO[[#This Row],[Costo total]]*INVENTARIO[[#This Row],[Entradas]]</f>
        <v>14.290000000000001</v>
      </c>
      <c r="AB929" s="43">
        <f>INVENTARIO[[#This Row],[Stock Actual]]*INVENTARIO[[#This Row],[Costo total]]</f>
        <v>14.290000000000001</v>
      </c>
    </row>
    <row r="930" spans="1:28" ht="55" customHeight="1" x14ac:dyDescent="0.15">
      <c r="A930" s="42" t="s">
        <v>2704</v>
      </c>
      <c r="B930" s="180"/>
      <c r="C930" s="22" t="s">
        <v>12</v>
      </c>
      <c r="D930" s="181" t="s">
        <v>2867</v>
      </c>
      <c r="E930" s="178" t="s">
        <v>2756</v>
      </c>
      <c r="F930" s="179" t="s">
        <v>2755</v>
      </c>
      <c r="G930" s="182" t="s">
        <v>1942</v>
      </c>
      <c r="H930" s="171">
        <f>INVENTARIO[[#This Row],[Precio Final]]</f>
        <v>25</v>
      </c>
      <c r="I930" s="194">
        <f t="shared" si="68"/>
        <v>19.935000000000002</v>
      </c>
      <c r="J930" s="120">
        <v>2</v>
      </c>
      <c r="K930" s="112">
        <f>SUMIFS(VENTAS[Cantidad],VENTAS[Código del producto Vendido],INVENTARIO[[#This Row],[Code]])</f>
        <v>0</v>
      </c>
      <c r="L930" s="110">
        <f>INVENTARIO[[#This Row],[Entradas]]-INVENTARIO[[#This Row],[Salidas]]</f>
        <v>2</v>
      </c>
      <c r="M930" s="171">
        <f>INVENTARIO[[#This Row],[Precio Final]]*10%</f>
        <v>2.5</v>
      </c>
      <c r="N930" s="42"/>
      <c r="O930" s="42"/>
      <c r="P930" s="42">
        <v>11.49</v>
      </c>
      <c r="Q930" s="110"/>
      <c r="R930" s="42"/>
      <c r="S930" s="177">
        <v>1.8</v>
      </c>
      <c r="T930" s="42">
        <f>INVENTARIO[[#This Row],[Costo Unitario (USD)]]+INVENTARIO[[#This Row],[Costo Envío (USD)]]</f>
        <v>13.290000000000001</v>
      </c>
      <c r="U930" s="168">
        <f>INVENTARIO[[#This Row],[Costo total]]*1.5</f>
        <v>19.935000000000002</v>
      </c>
      <c r="V930" s="184">
        <v>25</v>
      </c>
      <c r="W930" s="42">
        <f>INVENTARIO[[#This Row],[Precio Final]]-INVENTARIO[[#This Row],[Costo total]]</f>
        <v>11.709999999999999</v>
      </c>
      <c r="X930" s="42">
        <f>INVENTARIO[[#This Row],[Ganancia Unitaria]]*INVENTARIO[[#This Row],[Salidas]]</f>
        <v>0</v>
      </c>
      <c r="Y930" s="42" t="s">
        <v>2785</v>
      </c>
      <c r="Z930" s="20"/>
      <c r="AA930" s="20">
        <f>INVENTARIO[[#This Row],[Costo total]]*INVENTARIO[[#This Row],[Entradas]]</f>
        <v>26.580000000000002</v>
      </c>
      <c r="AB930" s="43">
        <f>INVENTARIO[[#This Row],[Stock Actual]]*INVENTARIO[[#This Row],[Costo total]]</f>
        <v>26.580000000000002</v>
      </c>
    </row>
    <row r="931" spans="1:28" ht="55" customHeight="1" x14ac:dyDescent="0.15">
      <c r="A931" s="42" t="s">
        <v>2705</v>
      </c>
      <c r="B931" s="180"/>
      <c r="C931" s="22" t="s">
        <v>12</v>
      </c>
      <c r="D931" s="181" t="s">
        <v>2867</v>
      </c>
      <c r="E931" s="178" t="s">
        <v>2751</v>
      </c>
      <c r="F931" s="179" t="s">
        <v>2757</v>
      </c>
      <c r="G931" s="182" t="s">
        <v>1942</v>
      </c>
      <c r="H931" s="171">
        <f>INVENTARIO[[#This Row],[Precio Final]]</f>
        <v>18</v>
      </c>
      <c r="I931" s="194">
        <f t="shared" si="68"/>
        <v>16.185000000000002</v>
      </c>
      <c r="J931" s="120">
        <v>2</v>
      </c>
      <c r="K931" s="112">
        <f>SUMIFS(VENTAS[Cantidad],VENTAS[Código del producto Vendido],INVENTARIO[[#This Row],[Code]])</f>
        <v>0</v>
      </c>
      <c r="L931" s="110">
        <f>INVENTARIO[[#This Row],[Entradas]]-INVENTARIO[[#This Row],[Salidas]]</f>
        <v>2</v>
      </c>
      <c r="M931" s="171">
        <f>INVENTARIO[[#This Row],[Precio Final]]*10%</f>
        <v>1.8</v>
      </c>
      <c r="N931" s="42"/>
      <c r="O931" s="42"/>
      <c r="P931" s="42">
        <v>8.99</v>
      </c>
      <c r="Q931" s="110"/>
      <c r="R931" s="42"/>
      <c r="S931" s="177">
        <v>1.8</v>
      </c>
      <c r="T931" s="42">
        <f>INVENTARIO[[#This Row],[Costo Unitario (USD)]]+INVENTARIO[[#This Row],[Costo Envío (USD)]]</f>
        <v>10.790000000000001</v>
      </c>
      <c r="U931" s="168">
        <f>INVENTARIO[[#This Row],[Costo total]]*1.5</f>
        <v>16.185000000000002</v>
      </c>
      <c r="V931" s="184">
        <v>18</v>
      </c>
      <c r="W931" s="42">
        <f>INVENTARIO[[#This Row],[Precio Final]]-INVENTARIO[[#This Row],[Costo total]]</f>
        <v>7.2099999999999991</v>
      </c>
      <c r="X931" s="42">
        <f>INVENTARIO[[#This Row],[Ganancia Unitaria]]*INVENTARIO[[#This Row],[Salidas]]</f>
        <v>0</v>
      </c>
      <c r="Y931" s="42" t="s">
        <v>2785</v>
      </c>
      <c r="Z931" s="20"/>
      <c r="AA931" s="20">
        <f>INVENTARIO[[#This Row],[Costo total]]*INVENTARIO[[#This Row],[Entradas]]</f>
        <v>21.580000000000002</v>
      </c>
      <c r="AB931" s="43">
        <f>INVENTARIO[[#This Row],[Stock Actual]]*INVENTARIO[[#This Row],[Costo total]]</f>
        <v>21.580000000000002</v>
      </c>
    </row>
    <row r="932" spans="1:28" ht="55" customHeight="1" x14ac:dyDescent="0.15">
      <c r="A932" s="42" t="s">
        <v>2706</v>
      </c>
      <c r="B932" s="180"/>
      <c r="C932" s="22" t="s">
        <v>12</v>
      </c>
      <c r="D932" s="181" t="s">
        <v>2867</v>
      </c>
      <c r="E932" s="178" t="s">
        <v>2758</v>
      </c>
      <c r="F932" s="179" t="s">
        <v>2512</v>
      </c>
      <c r="G932" s="182" t="s">
        <v>1942</v>
      </c>
      <c r="H932" s="171">
        <f>INVENTARIO[[#This Row],[Precio Final]]</f>
        <v>18</v>
      </c>
      <c r="I932" s="194">
        <f t="shared" si="68"/>
        <v>17.685000000000002</v>
      </c>
      <c r="J932" s="120">
        <v>2</v>
      </c>
      <c r="K932" s="112">
        <f>SUMIFS(VENTAS[Cantidad],VENTAS[Código del producto Vendido],INVENTARIO[[#This Row],[Code]])</f>
        <v>0</v>
      </c>
      <c r="L932" s="110">
        <f>INVENTARIO[[#This Row],[Entradas]]-INVENTARIO[[#This Row],[Salidas]]</f>
        <v>2</v>
      </c>
      <c r="M932" s="171">
        <f>INVENTARIO[[#This Row],[Precio Final]]*10%</f>
        <v>1.8</v>
      </c>
      <c r="N932" s="42"/>
      <c r="O932" s="42"/>
      <c r="P932" s="42">
        <v>9.99</v>
      </c>
      <c r="Q932" s="110"/>
      <c r="R932" s="42"/>
      <c r="S932" s="177">
        <v>1.8</v>
      </c>
      <c r="T932" s="42">
        <f>INVENTARIO[[#This Row],[Costo Unitario (USD)]]+INVENTARIO[[#This Row],[Costo Envío (USD)]]</f>
        <v>11.790000000000001</v>
      </c>
      <c r="U932" s="168">
        <f>INVENTARIO[[#This Row],[Costo total]]*1.5</f>
        <v>17.685000000000002</v>
      </c>
      <c r="V932" s="184">
        <v>18</v>
      </c>
      <c r="W932" s="42">
        <f>INVENTARIO[[#This Row],[Precio Final]]-INVENTARIO[[#This Row],[Costo total]]</f>
        <v>6.2099999999999991</v>
      </c>
      <c r="X932" s="42">
        <f>INVENTARIO[[#This Row],[Ganancia Unitaria]]*INVENTARIO[[#This Row],[Salidas]]</f>
        <v>0</v>
      </c>
      <c r="Y932" s="42" t="s">
        <v>2785</v>
      </c>
      <c r="Z932" s="20"/>
      <c r="AA932" s="20">
        <f>INVENTARIO[[#This Row],[Costo total]]*INVENTARIO[[#This Row],[Entradas]]</f>
        <v>23.580000000000002</v>
      </c>
      <c r="AB932" s="43">
        <f>INVENTARIO[[#This Row],[Stock Actual]]*INVENTARIO[[#This Row],[Costo total]]</f>
        <v>23.580000000000002</v>
      </c>
    </row>
    <row r="933" spans="1:28" ht="55" customHeight="1" x14ac:dyDescent="0.15">
      <c r="A933" s="42" t="s">
        <v>2707</v>
      </c>
      <c r="B933" s="180"/>
      <c r="C933" s="22" t="s">
        <v>12</v>
      </c>
      <c r="D933" s="181" t="s">
        <v>2867</v>
      </c>
      <c r="E933" s="178" t="s">
        <v>2759</v>
      </c>
      <c r="F933" s="179" t="s">
        <v>2564</v>
      </c>
      <c r="G933" s="182" t="s">
        <v>1942</v>
      </c>
      <c r="H933" s="171">
        <f>INVENTARIO[[#This Row],[Precio Final]]</f>
        <v>20</v>
      </c>
      <c r="I933" s="194">
        <f t="shared" si="68"/>
        <v>16.185000000000002</v>
      </c>
      <c r="J933" s="120">
        <v>2</v>
      </c>
      <c r="K933" s="112">
        <f>SUMIFS(VENTAS[Cantidad],VENTAS[Código del producto Vendido],INVENTARIO[[#This Row],[Code]])</f>
        <v>0</v>
      </c>
      <c r="L933" s="110">
        <f>INVENTARIO[[#This Row],[Entradas]]-INVENTARIO[[#This Row],[Salidas]]</f>
        <v>2</v>
      </c>
      <c r="M933" s="171">
        <f>INVENTARIO[[#This Row],[Precio Final]]*10%</f>
        <v>2</v>
      </c>
      <c r="N933" s="42"/>
      <c r="O933" s="42"/>
      <c r="P933" s="42">
        <v>8.99</v>
      </c>
      <c r="Q933" s="110"/>
      <c r="R933" s="42"/>
      <c r="S933" s="177">
        <v>1.8</v>
      </c>
      <c r="T933" s="42">
        <f>INVENTARIO[[#This Row],[Costo Unitario (USD)]]+INVENTARIO[[#This Row],[Costo Envío (USD)]]</f>
        <v>10.790000000000001</v>
      </c>
      <c r="U933" s="168">
        <f>INVENTARIO[[#This Row],[Costo total]]*1.5</f>
        <v>16.185000000000002</v>
      </c>
      <c r="V933" s="184">
        <v>20</v>
      </c>
      <c r="W933" s="42">
        <f>INVENTARIO[[#This Row],[Precio Final]]-INVENTARIO[[#This Row],[Costo total]]</f>
        <v>9.2099999999999991</v>
      </c>
      <c r="X933" s="42">
        <f>INVENTARIO[[#This Row],[Ganancia Unitaria]]*INVENTARIO[[#This Row],[Salidas]]</f>
        <v>0</v>
      </c>
      <c r="Y933" s="42" t="s">
        <v>2785</v>
      </c>
      <c r="Z933" s="20"/>
      <c r="AA933" s="20">
        <f>INVENTARIO[[#This Row],[Costo total]]*INVENTARIO[[#This Row],[Entradas]]</f>
        <v>21.580000000000002</v>
      </c>
      <c r="AB933" s="43">
        <f>INVENTARIO[[#This Row],[Stock Actual]]*INVENTARIO[[#This Row],[Costo total]]</f>
        <v>21.580000000000002</v>
      </c>
    </row>
    <row r="934" spans="1:28" ht="55" customHeight="1" x14ac:dyDescent="0.15">
      <c r="A934" s="42" t="s">
        <v>2708</v>
      </c>
      <c r="B934" s="180"/>
      <c r="C934" s="22" t="s">
        <v>12</v>
      </c>
      <c r="D934" s="181" t="s">
        <v>2867</v>
      </c>
      <c r="E934" s="178" t="s">
        <v>2759</v>
      </c>
      <c r="F934" s="179" t="s">
        <v>2511</v>
      </c>
      <c r="G934" s="182" t="s">
        <v>1942</v>
      </c>
      <c r="H934" s="171">
        <f>INVENTARIO[[#This Row],[Precio Final]]</f>
        <v>20</v>
      </c>
      <c r="I934" s="194">
        <f t="shared" si="68"/>
        <v>16.185000000000002</v>
      </c>
      <c r="J934" s="120">
        <v>2</v>
      </c>
      <c r="K934" s="112">
        <f>SUMIFS(VENTAS[Cantidad],VENTAS[Código del producto Vendido],INVENTARIO[[#This Row],[Code]])</f>
        <v>0</v>
      </c>
      <c r="L934" s="110">
        <f>INVENTARIO[[#This Row],[Entradas]]-INVENTARIO[[#This Row],[Salidas]]</f>
        <v>2</v>
      </c>
      <c r="M934" s="171">
        <f>INVENTARIO[[#This Row],[Precio Final]]*10%</f>
        <v>2</v>
      </c>
      <c r="N934" s="42"/>
      <c r="O934" s="42"/>
      <c r="P934" s="42">
        <v>8.99</v>
      </c>
      <c r="Q934" s="110"/>
      <c r="R934" s="42"/>
      <c r="S934" s="177">
        <v>1.8</v>
      </c>
      <c r="T934" s="42">
        <f>INVENTARIO[[#This Row],[Costo Unitario (USD)]]+INVENTARIO[[#This Row],[Costo Envío (USD)]]</f>
        <v>10.790000000000001</v>
      </c>
      <c r="U934" s="168">
        <f>INVENTARIO[[#This Row],[Costo total]]*1.5</f>
        <v>16.185000000000002</v>
      </c>
      <c r="V934" s="184">
        <v>20</v>
      </c>
      <c r="W934" s="42">
        <f>INVENTARIO[[#This Row],[Precio Final]]-INVENTARIO[[#This Row],[Costo total]]</f>
        <v>9.2099999999999991</v>
      </c>
      <c r="X934" s="42">
        <f>INVENTARIO[[#This Row],[Ganancia Unitaria]]*INVENTARIO[[#This Row],[Salidas]]</f>
        <v>0</v>
      </c>
      <c r="Y934" s="42" t="s">
        <v>2785</v>
      </c>
      <c r="Z934" s="20"/>
      <c r="AA934" s="20">
        <f>INVENTARIO[[#This Row],[Costo total]]*INVENTARIO[[#This Row],[Entradas]]</f>
        <v>21.580000000000002</v>
      </c>
      <c r="AB934" s="43">
        <f>INVENTARIO[[#This Row],[Stock Actual]]*INVENTARIO[[#This Row],[Costo total]]</f>
        <v>21.580000000000002</v>
      </c>
    </row>
    <row r="935" spans="1:28" ht="55" customHeight="1" x14ac:dyDescent="0.15">
      <c r="A935" s="42" t="s">
        <v>2709</v>
      </c>
      <c r="B935" s="180"/>
      <c r="C935" s="22" t="s">
        <v>12</v>
      </c>
      <c r="D935" s="181" t="s">
        <v>2867</v>
      </c>
      <c r="E935" s="178" t="s">
        <v>2760</v>
      </c>
      <c r="F935" s="179" t="s">
        <v>2564</v>
      </c>
      <c r="G935" s="182" t="s">
        <v>1942</v>
      </c>
      <c r="H935" s="171">
        <f>INVENTARIO[[#This Row],[Precio Final]]</f>
        <v>20</v>
      </c>
      <c r="I935" s="194">
        <f t="shared" si="68"/>
        <v>17.685000000000002</v>
      </c>
      <c r="J935" s="120">
        <v>2</v>
      </c>
      <c r="K935" s="112">
        <f>SUMIFS(VENTAS[Cantidad],VENTAS[Código del producto Vendido],INVENTARIO[[#This Row],[Code]])</f>
        <v>0</v>
      </c>
      <c r="L935" s="110">
        <f>INVENTARIO[[#This Row],[Entradas]]-INVENTARIO[[#This Row],[Salidas]]</f>
        <v>2</v>
      </c>
      <c r="M935" s="171">
        <f>INVENTARIO[[#This Row],[Precio Final]]*10%</f>
        <v>2</v>
      </c>
      <c r="N935" s="42"/>
      <c r="O935" s="42"/>
      <c r="P935" s="42">
        <v>9.99</v>
      </c>
      <c r="Q935" s="110"/>
      <c r="R935" s="42"/>
      <c r="S935" s="177">
        <v>1.8</v>
      </c>
      <c r="T935" s="42">
        <f>INVENTARIO[[#This Row],[Costo Unitario (USD)]]+INVENTARIO[[#This Row],[Costo Envío (USD)]]</f>
        <v>11.790000000000001</v>
      </c>
      <c r="U935" s="168">
        <f>INVENTARIO[[#This Row],[Costo total]]*1.5</f>
        <v>17.685000000000002</v>
      </c>
      <c r="V935" s="184">
        <v>20</v>
      </c>
      <c r="W935" s="42">
        <f>INVENTARIO[[#This Row],[Precio Final]]-INVENTARIO[[#This Row],[Costo total]]</f>
        <v>8.2099999999999991</v>
      </c>
      <c r="X935" s="42">
        <f>INVENTARIO[[#This Row],[Ganancia Unitaria]]*INVENTARIO[[#This Row],[Salidas]]</f>
        <v>0</v>
      </c>
      <c r="Y935" s="42" t="s">
        <v>2785</v>
      </c>
      <c r="Z935" s="20"/>
      <c r="AA935" s="20">
        <f>INVENTARIO[[#This Row],[Costo total]]*INVENTARIO[[#This Row],[Entradas]]</f>
        <v>23.580000000000002</v>
      </c>
      <c r="AB935" s="43">
        <f>INVENTARIO[[#This Row],[Stock Actual]]*INVENTARIO[[#This Row],[Costo total]]</f>
        <v>23.580000000000002</v>
      </c>
    </row>
    <row r="936" spans="1:28" ht="55" customHeight="1" x14ac:dyDescent="0.15">
      <c r="A936" s="42" t="s">
        <v>2710</v>
      </c>
      <c r="B936" s="180"/>
      <c r="C936" s="22" t="s">
        <v>12</v>
      </c>
      <c r="D936" s="181" t="s">
        <v>2867</v>
      </c>
      <c r="E936" s="178" t="s">
        <v>2761</v>
      </c>
      <c r="F936" s="179" t="s">
        <v>2757</v>
      </c>
      <c r="G936" s="182" t="s">
        <v>1942</v>
      </c>
      <c r="H936" s="171">
        <f>INVENTARIO[[#This Row],[Precio Final]]</f>
        <v>25</v>
      </c>
      <c r="I936" s="194">
        <f t="shared" si="68"/>
        <v>23.685000000000002</v>
      </c>
      <c r="J936" s="120">
        <v>2</v>
      </c>
      <c r="K936" s="112">
        <f>SUMIFS(VENTAS[Cantidad],VENTAS[Código del producto Vendido],INVENTARIO[[#This Row],[Code]])</f>
        <v>0</v>
      </c>
      <c r="L936" s="110">
        <f>INVENTARIO[[#This Row],[Entradas]]-INVENTARIO[[#This Row],[Salidas]]</f>
        <v>2</v>
      </c>
      <c r="M936" s="171">
        <f>INVENTARIO[[#This Row],[Precio Final]]*10%</f>
        <v>2.5</v>
      </c>
      <c r="N936" s="42"/>
      <c r="O936" s="42"/>
      <c r="P936" s="42">
        <v>13.99</v>
      </c>
      <c r="Q936" s="110"/>
      <c r="R936" s="42"/>
      <c r="S936" s="177">
        <v>1.8</v>
      </c>
      <c r="T936" s="42">
        <f>INVENTARIO[[#This Row],[Costo Unitario (USD)]]+INVENTARIO[[#This Row],[Costo Envío (USD)]]</f>
        <v>15.790000000000001</v>
      </c>
      <c r="U936" s="168">
        <f>INVENTARIO[[#This Row],[Costo total]]*1.5</f>
        <v>23.685000000000002</v>
      </c>
      <c r="V936" s="184">
        <v>25</v>
      </c>
      <c r="W936" s="42">
        <f>INVENTARIO[[#This Row],[Precio Final]]-INVENTARIO[[#This Row],[Costo total]]</f>
        <v>9.2099999999999991</v>
      </c>
      <c r="X936" s="42">
        <f>INVENTARIO[[#This Row],[Ganancia Unitaria]]*INVENTARIO[[#This Row],[Salidas]]</f>
        <v>0</v>
      </c>
      <c r="Y936" s="42" t="s">
        <v>2785</v>
      </c>
      <c r="Z936" s="20"/>
      <c r="AA936" s="20">
        <f>INVENTARIO[[#This Row],[Costo total]]*INVENTARIO[[#This Row],[Entradas]]</f>
        <v>31.580000000000002</v>
      </c>
      <c r="AB936" s="43">
        <f>INVENTARIO[[#This Row],[Stock Actual]]*INVENTARIO[[#This Row],[Costo total]]</f>
        <v>31.580000000000002</v>
      </c>
    </row>
    <row r="937" spans="1:28" ht="55" customHeight="1" x14ac:dyDescent="0.15">
      <c r="A937" s="42" t="s">
        <v>2711</v>
      </c>
      <c r="B937" s="180"/>
      <c r="C937" s="22" t="s">
        <v>12</v>
      </c>
      <c r="D937" s="181" t="s">
        <v>2867</v>
      </c>
      <c r="E937" s="178" t="s">
        <v>2761</v>
      </c>
      <c r="F937" s="179" t="s">
        <v>2564</v>
      </c>
      <c r="G937" s="182" t="s">
        <v>1942</v>
      </c>
      <c r="H937" s="171">
        <f>INVENTARIO[[#This Row],[Precio Final]]</f>
        <v>25</v>
      </c>
      <c r="I937" s="194">
        <f t="shared" si="68"/>
        <v>23.685000000000002</v>
      </c>
      <c r="J937" s="120">
        <v>2</v>
      </c>
      <c r="K937" s="112">
        <f>SUMIFS(VENTAS[Cantidad],VENTAS[Código del producto Vendido],INVENTARIO[[#This Row],[Code]])</f>
        <v>0</v>
      </c>
      <c r="L937" s="110">
        <f>INVENTARIO[[#This Row],[Entradas]]-INVENTARIO[[#This Row],[Salidas]]</f>
        <v>2</v>
      </c>
      <c r="M937" s="171">
        <f>INVENTARIO[[#This Row],[Precio Final]]*10%</f>
        <v>2.5</v>
      </c>
      <c r="N937" s="42"/>
      <c r="O937" s="42"/>
      <c r="P937" s="42">
        <v>13.99</v>
      </c>
      <c r="Q937" s="110"/>
      <c r="R937" s="42"/>
      <c r="S937" s="177">
        <v>1.8</v>
      </c>
      <c r="T937" s="42">
        <f>INVENTARIO[[#This Row],[Costo Unitario (USD)]]+INVENTARIO[[#This Row],[Costo Envío (USD)]]</f>
        <v>15.790000000000001</v>
      </c>
      <c r="U937" s="168">
        <f>INVENTARIO[[#This Row],[Costo total]]*1.5</f>
        <v>23.685000000000002</v>
      </c>
      <c r="V937" s="184">
        <v>25</v>
      </c>
      <c r="W937" s="42">
        <f>INVENTARIO[[#This Row],[Precio Final]]-INVENTARIO[[#This Row],[Costo total]]</f>
        <v>9.2099999999999991</v>
      </c>
      <c r="X937" s="42">
        <f>INVENTARIO[[#This Row],[Ganancia Unitaria]]*INVENTARIO[[#This Row],[Salidas]]</f>
        <v>0</v>
      </c>
      <c r="Y937" s="42" t="s">
        <v>2785</v>
      </c>
      <c r="Z937" s="20"/>
      <c r="AA937" s="20">
        <f>INVENTARIO[[#This Row],[Costo total]]*INVENTARIO[[#This Row],[Entradas]]</f>
        <v>31.580000000000002</v>
      </c>
      <c r="AB937" s="43">
        <f>INVENTARIO[[#This Row],[Stock Actual]]*INVENTARIO[[#This Row],[Costo total]]</f>
        <v>31.580000000000002</v>
      </c>
    </row>
    <row r="938" spans="1:28" ht="55" customHeight="1" x14ac:dyDescent="0.15">
      <c r="A938" s="42" t="s">
        <v>2712</v>
      </c>
      <c r="B938" s="180"/>
      <c r="C938" s="22" t="s">
        <v>12</v>
      </c>
      <c r="D938" s="181" t="s">
        <v>2867</v>
      </c>
      <c r="E938" s="178" t="s">
        <v>2762</v>
      </c>
      <c r="F938" s="179" t="s">
        <v>2763</v>
      </c>
      <c r="G938" s="182" t="s">
        <v>1942</v>
      </c>
      <c r="H938" s="171">
        <f>INVENTARIO[[#This Row],[Precio Final]]</f>
        <v>20</v>
      </c>
      <c r="I938" s="194">
        <f t="shared" si="68"/>
        <v>17.685000000000002</v>
      </c>
      <c r="J938" s="120">
        <v>2</v>
      </c>
      <c r="K938" s="112">
        <f>SUMIFS(VENTAS[Cantidad],VENTAS[Código del producto Vendido],INVENTARIO[[#This Row],[Code]])</f>
        <v>0</v>
      </c>
      <c r="L938" s="110">
        <f>INVENTARIO[[#This Row],[Entradas]]-INVENTARIO[[#This Row],[Salidas]]</f>
        <v>2</v>
      </c>
      <c r="M938" s="171">
        <f>INVENTARIO[[#This Row],[Precio Final]]*10%</f>
        <v>2</v>
      </c>
      <c r="N938" s="42"/>
      <c r="O938" s="42"/>
      <c r="P938" s="42">
        <v>9.99</v>
      </c>
      <c r="Q938" s="110"/>
      <c r="R938" s="42"/>
      <c r="S938" s="177">
        <v>1.8</v>
      </c>
      <c r="T938" s="42">
        <f>INVENTARIO[[#This Row],[Costo Unitario (USD)]]+INVENTARIO[[#This Row],[Costo Envío (USD)]]</f>
        <v>11.790000000000001</v>
      </c>
      <c r="U938" s="168">
        <f>INVENTARIO[[#This Row],[Costo total]]*1.5</f>
        <v>17.685000000000002</v>
      </c>
      <c r="V938" s="184">
        <v>20</v>
      </c>
      <c r="W938" s="42">
        <f>INVENTARIO[[#This Row],[Precio Final]]-INVENTARIO[[#This Row],[Costo total]]</f>
        <v>8.2099999999999991</v>
      </c>
      <c r="X938" s="42">
        <f>INVENTARIO[[#This Row],[Ganancia Unitaria]]*INVENTARIO[[#This Row],[Salidas]]</f>
        <v>0</v>
      </c>
      <c r="Y938" s="42" t="s">
        <v>2785</v>
      </c>
      <c r="Z938" s="20"/>
      <c r="AA938" s="20">
        <f>INVENTARIO[[#This Row],[Costo total]]*INVENTARIO[[#This Row],[Entradas]]</f>
        <v>23.580000000000002</v>
      </c>
      <c r="AB938" s="43">
        <f>INVENTARIO[[#This Row],[Stock Actual]]*INVENTARIO[[#This Row],[Costo total]]</f>
        <v>23.580000000000002</v>
      </c>
    </row>
    <row r="939" spans="1:28" ht="55" customHeight="1" x14ac:dyDescent="0.15">
      <c r="A939" s="42" t="s">
        <v>2713</v>
      </c>
      <c r="B939" s="180"/>
      <c r="C939" s="22" t="s">
        <v>12</v>
      </c>
      <c r="D939" s="181" t="s">
        <v>2875</v>
      </c>
      <c r="E939" s="178" t="s">
        <v>2764</v>
      </c>
      <c r="F939" s="179" t="s">
        <v>2765</v>
      </c>
      <c r="G939" s="182" t="s">
        <v>1942</v>
      </c>
      <c r="H939" s="171">
        <f>INVENTARIO[[#This Row],[Precio Final]]</f>
        <v>40</v>
      </c>
      <c r="I939" s="194">
        <f t="shared" si="68"/>
        <v>36.435000000000002</v>
      </c>
      <c r="J939" s="120">
        <v>1</v>
      </c>
      <c r="K939" s="112">
        <f>SUMIFS(VENTAS[Cantidad],VENTAS[Código del producto Vendido],INVENTARIO[[#This Row],[Code]])</f>
        <v>0</v>
      </c>
      <c r="L939" s="110">
        <f>INVENTARIO[[#This Row],[Entradas]]-INVENTARIO[[#This Row],[Salidas]]</f>
        <v>1</v>
      </c>
      <c r="M939" s="171">
        <f>INVENTARIO[[#This Row],[Precio Final]]*10%</f>
        <v>4</v>
      </c>
      <c r="N939" s="42"/>
      <c r="O939" s="42"/>
      <c r="P939" s="42">
        <v>22.49</v>
      </c>
      <c r="Q939" s="110"/>
      <c r="R939" s="42"/>
      <c r="S939" s="177">
        <v>1.8</v>
      </c>
      <c r="T939" s="42">
        <f>INVENTARIO[[#This Row],[Costo Unitario (USD)]]+INVENTARIO[[#This Row],[Costo Envío (USD)]]</f>
        <v>24.29</v>
      </c>
      <c r="U939" s="168">
        <f>INVENTARIO[[#This Row],[Costo total]]*1.5</f>
        <v>36.435000000000002</v>
      </c>
      <c r="V939" s="184">
        <v>40</v>
      </c>
      <c r="W939" s="42">
        <f>INVENTARIO[[#This Row],[Precio Final]]-INVENTARIO[[#This Row],[Costo total]]</f>
        <v>15.71</v>
      </c>
      <c r="X939" s="42">
        <f>INVENTARIO[[#This Row],[Ganancia Unitaria]]*INVENTARIO[[#This Row],[Salidas]]</f>
        <v>0</v>
      </c>
      <c r="Y939" s="42" t="s">
        <v>2785</v>
      </c>
      <c r="Z939" s="20"/>
      <c r="AA939" s="20">
        <f>INVENTARIO[[#This Row],[Costo total]]*INVENTARIO[[#This Row],[Entradas]]</f>
        <v>24.29</v>
      </c>
      <c r="AB939" s="43">
        <f>INVENTARIO[[#This Row],[Stock Actual]]*INVENTARIO[[#This Row],[Costo total]]</f>
        <v>24.29</v>
      </c>
    </row>
    <row r="940" spans="1:28" ht="55" customHeight="1" x14ac:dyDescent="0.15">
      <c r="A940" s="42" t="s">
        <v>2714</v>
      </c>
      <c r="B940" s="180"/>
      <c r="C940" s="22" t="s">
        <v>12</v>
      </c>
      <c r="D940" s="181" t="s">
        <v>2875</v>
      </c>
      <c r="E940" s="178" t="s">
        <v>2764</v>
      </c>
      <c r="F940" s="179" t="s">
        <v>2766</v>
      </c>
      <c r="G940" s="182" t="s">
        <v>1942</v>
      </c>
      <c r="H940" s="171">
        <f>INVENTARIO[[#This Row],[Precio Final]]</f>
        <v>40</v>
      </c>
      <c r="I940" s="194">
        <f t="shared" si="68"/>
        <v>36.435000000000002</v>
      </c>
      <c r="J940" s="120">
        <v>1</v>
      </c>
      <c r="K940" s="112">
        <f>SUMIFS(VENTAS[Cantidad],VENTAS[Código del producto Vendido],INVENTARIO[[#This Row],[Code]])</f>
        <v>0</v>
      </c>
      <c r="L940" s="110">
        <f>INVENTARIO[[#This Row],[Entradas]]-INVENTARIO[[#This Row],[Salidas]]</f>
        <v>1</v>
      </c>
      <c r="M940" s="171">
        <f>INVENTARIO[[#This Row],[Precio Final]]*10%</f>
        <v>4</v>
      </c>
      <c r="N940" s="42"/>
      <c r="O940" s="42"/>
      <c r="P940" s="42">
        <v>22.49</v>
      </c>
      <c r="Q940" s="110"/>
      <c r="R940" s="42"/>
      <c r="S940" s="177">
        <v>1.8</v>
      </c>
      <c r="T940" s="42">
        <f>INVENTARIO[[#This Row],[Costo Unitario (USD)]]+INVENTARIO[[#This Row],[Costo Envío (USD)]]</f>
        <v>24.29</v>
      </c>
      <c r="U940" s="168">
        <f>INVENTARIO[[#This Row],[Costo total]]*1.5</f>
        <v>36.435000000000002</v>
      </c>
      <c r="V940" s="184">
        <v>40</v>
      </c>
      <c r="W940" s="42">
        <f>INVENTARIO[[#This Row],[Precio Final]]-INVENTARIO[[#This Row],[Costo total]]</f>
        <v>15.71</v>
      </c>
      <c r="X940" s="42">
        <f>INVENTARIO[[#This Row],[Ganancia Unitaria]]*INVENTARIO[[#This Row],[Salidas]]</f>
        <v>0</v>
      </c>
      <c r="Y940" s="42" t="s">
        <v>2785</v>
      </c>
      <c r="Z940" s="20"/>
      <c r="AA940" s="20">
        <f>INVENTARIO[[#This Row],[Costo total]]*INVENTARIO[[#This Row],[Entradas]]</f>
        <v>24.29</v>
      </c>
      <c r="AB940" s="43">
        <f>INVENTARIO[[#This Row],[Stock Actual]]*INVENTARIO[[#This Row],[Costo total]]</f>
        <v>24.29</v>
      </c>
    </row>
    <row r="941" spans="1:28" ht="55" customHeight="1" x14ac:dyDescent="0.15">
      <c r="A941" s="42" t="s">
        <v>2715</v>
      </c>
      <c r="B941" s="180"/>
      <c r="C941" s="22" t="s">
        <v>12</v>
      </c>
      <c r="D941" s="181" t="s">
        <v>2875</v>
      </c>
      <c r="E941" s="178" t="s">
        <v>2764</v>
      </c>
      <c r="F941" s="179" t="s">
        <v>2374</v>
      </c>
      <c r="G941" s="182" t="s">
        <v>1942</v>
      </c>
      <c r="H941" s="171">
        <f>INVENTARIO[[#This Row],[Precio Final]]</f>
        <v>40</v>
      </c>
      <c r="I941" s="194">
        <f t="shared" si="68"/>
        <v>36.435000000000002</v>
      </c>
      <c r="J941" s="120">
        <v>1</v>
      </c>
      <c r="K941" s="112">
        <f>SUMIFS(VENTAS[Cantidad],VENTAS[Código del producto Vendido],INVENTARIO[[#This Row],[Code]])</f>
        <v>0</v>
      </c>
      <c r="L941" s="110">
        <f>INVENTARIO[[#This Row],[Entradas]]-INVENTARIO[[#This Row],[Salidas]]</f>
        <v>1</v>
      </c>
      <c r="M941" s="171">
        <f>INVENTARIO[[#This Row],[Precio Final]]*10%</f>
        <v>4</v>
      </c>
      <c r="N941" s="42"/>
      <c r="O941" s="42"/>
      <c r="P941" s="42">
        <v>22.49</v>
      </c>
      <c r="Q941" s="110"/>
      <c r="R941" s="42"/>
      <c r="S941" s="177">
        <v>1.8</v>
      </c>
      <c r="T941" s="42">
        <f>INVENTARIO[[#This Row],[Costo Unitario (USD)]]+INVENTARIO[[#This Row],[Costo Envío (USD)]]</f>
        <v>24.29</v>
      </c>
      <c r="U941" s="168">
        <f>INVENTARIO[[#This Row],[Costo total]]*1.5</f>
        <v>36.435000000000002</v>
      </c>
      <c r="V941" s="184">
        <v>40</v>
      </c>
      <c r="W941" s="42">
        <f>INVENTARIO[[#This Row],[Precio Final]]-INVENTARIO[[#This Row],[Costo total]]</f>
        <v>15.71</v>
      </c>
      <c r="X941" s="42">
        <f>INVENTARIO[[#This Row],[Ganancia Unitaria]]*INVENTARIO[[#This Row],[Salidas]]</f>
        <v>0</v>
      </c>
      <c r="Y941" s="42" t="s">
        <v>2785</v>
      </c>
      <c r="Z941" s="20"/>
      <c r="AA941" s="20">
        <f>INVENTARIO[[#This Row],[Costo total]]*INVENTARIO[[#This Row],[Entradas]]</f>
        <v>24.29</v>
      </c>
      <c r="AB941" s="43">
        <f>INVENTARIO[[#This Row],[Stock Actual]]*INVENTARIO[[#This Row],[Costo total]]</f>
        <v>24.29</v>
      </c>
    </row>
    <row r="942" spans="1:28" ht="55" customHeight="1" x14ac:dyDescent="0.15">
      <c r="A942" s="42" t="s">
        <v>2716</v>
      </c>
      <c r="B942" s="180"/>
      <c r="C942" s="22" t="s">
        <v>12</v>
      </c>
      <c r="D942" s="181" t="s">
        <v>2875</v>
      </c>
      <c r="E942" s="178" t="s">
        <v>2764</v>
      </c>
      <c r="F942" s="179" t="s">
        <v>2389</v>
      </c>
      <c r="G942" s="182" t="s">
        <v>1942</v>
      </c>
      <c r="H942" s="171">
        <f>INVENTARIO[[#This Row],[Precio Final]]</f>
        <v>40</v>
      </c>
      <c r="I942" s="194">
        <f t="shared" si="68"/>
        <v>36.435000000000002</v>
      </c>
      <c r="J942" s="120">
        <v>1</v>
      </c>
      <c r="K942" s="112">
        <f>SUMIFS(VENTAS[Cantidad],VENTAS[Código del producto Vendido],INVENTARIO[[#This Row],[Code]])</f>
        <v>0</v>
      </c>
      <c r="L942" s="110">
        <f>INVENTARIO[[#This Row],[Entradas]]-INVENTARIO[[#This Row],[Salidas]]</f>
        <v>1</v>
      </c>
      <c r="M942" s="171">
        <f>INVENTARIO[[#This Row],[Precio Final]]*10%</f>
        <v>4</v>
      </c>
      <c r="N942" s="42"/>
      <c r="O942" s="42"/>
      <c r="P942" s="42">
        <v>22.49</v>
      </c>
      <c r="Q942" s="110"/>
      <c r="R942" s="42"/>
      <c r="S942" s="177">
        <v>1.8</v>
      </c>
      <c r="T942" s="42">
        <f>INVENTARIO[[#This Row],[Costo Unitario (USD)]]+INVENTARIO[[#This Row],[Costo Envío (USD)]]</f>
        <v>24.29</v>
      </c>
      <c r="U942" s="168">
        <f>INVENTARIO[[#This Row],[Costo total]]*1.5</f>
        <v>36.435000000000002</v>
      </c>
      <c r="V942" s="184">
        <v>40</v>
      </c>
      <c r="W942" s="42">
        <f>INVENTARIO[[#This Row],[Precio Final]]-INVENTARIO[[#This Row],[Costo total]]</f>
        <v>15.71</v>
      </c>
      <c r="X942" s="42">
        <f>INVENTARIO[[#This Row],[Ganancia Unitaria]]*INVENTARIO[[#This Row],[Salidas]]</f>
        <v>0</v>
      </c>
      <c r="Y942" s="42" t="s">
        <v>2785</v>
      </c>
      <c r="Z942" s="20"/>
      <c r="AA942" s="20">
        <f>INVENTARIO[[#This Row],[Costo total]]*INVENTARIO[[#This Row],[Entradas]]</f>
        <v>24.29</v>
      </c>
      <c r="AB942" s="43">
        <f>INVENTARIO[[#This Row],[Stock Actual]]*INVENTARIO[[#This Row],[Costo total]]</f>
        <v>24.29</v>
      </c>
    </row>
    <row r="943" spans="1:28" ht="55" customHeight="1" x14ac:dyDescent="0.15">
      <c r="A943" s="42" t="s">
        <v>2717</v>
      </c>
      <c r="B943" s="180"/>
      <c r="C943" s="22" t="s">
        <v>12</v>
      </c>
      <c r="D943" s="181" t="s">
        <v>3017</v>
      </c>
      <c r="E943" s="178" t="s">
        <v>2767</v>
      </c>
      <c r="F943" s="179" t="s">
        <v>2768</v>
      </c>
      <c r="G943" s="182" t="s">
        <v>2770</v>
      </c>
      <c r="H943" s="171">
        <f>INVENTARIO[[#This Row],[Precio Final]]</f>
        <v>32</v>
      </c>
      <c r="I943" s="194">
        <f t="shared" si="68"/>
        <v>29.07</v>
      </c>
      <c r="J943" s="120">
        <v>1</v>
      </c>
      <c r="K943" s="112">
        <f>SUMIFS(VENTAS[Cantidad],VENTAS[Código del producto Vendido],INVENTARIO[[#This Row],[Code]])</f>
        <v>0</v>
      </c>
      <c r="L943" s="110">
        <f>INVENTARIO[[#This Row],[Entradas]]-INVENTARIO[[#This Row],[Salidas]]</f>
        <v>1</v>
      </c>
      <c r="M943" s="171">
        <f>INVENTARIO[[#This Row],[Precio Final]]*10%</f>
        <v>3.2</v>
      </c>
      <c r="N943" s="42"/>
      <c r="O943" s="42"/>
      <c r="P943" s="42">
        <v>17.88</v>
      </c>
      <c r="Q943" s="110"/>
      <c r="R943" s="42"/>
      <c r="S943" s="177">
        <v>1.5</v>
      </c>
      <c r="T943" s="42">
        <f>INVENTARIO[[#This Row],[Costo Unitario (USD)]]+INVENTARIO[[#This Row],[Costo Envío (USD)]]</f>
        <v>19.38</v>
      </c>
      <c r="U943" s="168">
        <f>INVENTARIO[[#This Row],[Costo total]]*1.5</f>
        <v>29.07</v>
      </c>
      <c r="V943" s="184">
        <v>32</v>
      </c>
      <c r="W943" s="42">
        <f>INVENTARIO[[#This Row],[Precio Final]]-INVENTARIO[[#This Row],[Costo total]]</f>
        <v>12.620000000000001</v>
      </c>
      <c r="X943" s="42">
        <f>INVENTARIO[[#This Row],[Ganancia Unitaria]]*INVENTARIO[[#This Row],[Salidas]]</f>
        <v>0</v>
      </c>
      <c r="Y943" s="42" t="s">
        <v>2784</v>
      </c>
      <c r="Z943" s="20"/>
      <c r="AA943" s="20">
        <f>INVENTARIO[[#This Row],[Costo total]]*INVENTARIO[[#This Row],[Entradas]]</f>
        <v>19.38</v>
      </c>
      <c r="AB943" s="43">
        <f>INVENTARIO[[#This Row],[Stock Actual]]*INVENTARIO[[#This Row],[Costo total]]</f>
        <v>19.38</v>
      </c>
    </row>
    <row r="944" spans="1:28" ht="55" customHeight="1" x14ac:dyDescent="0.15">
      <c r="A944" s="42" t="s">
        <v>2718</v>
      </c>
      <c r="B944" s="180"/>
      <c r="C944" s="22" t="s">
        <v>12</v>
      </c>
      <c r="D944" s="181" t="s">
        <v>3017</v>
      </c>
      <c r="E944" s="178" t="s">
        <v>2767</v>
      </c>
      <c r="F944" s="179" t="s">
        <v>2373</v>
      </c>
      <c r="G944" s="182" t="s">
        <v>2770</v>
      </c>
      <c r="H944" s="171">
        <f>INVENTARIO[[#This Row],[Precio Final]]</f>
        <v>32</v>
      </c>
      <c r="I944" s="194">
        <f t="shared" si="68"/>
        <v>29.07</v>
      </c>
      <c r="J944" s="120">
        <v>1</v>
      </c>
      <c r="K944" s="112">
        <f>SUMIFS(VENTAS[Cantidad],VENTAS[Código del producto Vendido],INVENTARIO[[#This Row],[Code]])</f>
        <v>0</v>
      </c>
      <c r="L944" s="110">
        <f>INVENTARIO[[#This Row],[Entradas]]-INVENTARIO[[#This Row],[Salidas]]</f>
        <v>1</v>
      </c>
      <c r="M944" s="171">
        <f>INVENTARIO[[#This Row],[Precio Final]]*10%</f>
        <v>3.2</v>
      </c>
      <c r="N944" s="42"/>
      <c r="O944" s="42"/>
      <c r="P944" s="42">
        <v>17.88</v>
      </c>
      <c r="Q944" s="110"/>
      <c r="R944" s="42"/>
      <c r="S944" s="177">
        <v>1.5</v>
      </c>
      <c r="T944" s="42">
        <f>INVENTARIO[[#This Row],[Costo Unitario (USD)]]+INVENTARIO[[#This Row],[Costo Envío (USD)]]</f>
        <v>19.38</v>
      </c>
      <c r="U944" s="168">
        <f>INVENTARIO[[#This Row],[Costo total]]*1.5</f>
        <v>29.07</v>
      </c>
      <c r="V944" s="184">
        <v>32</v>
      </c>
      <c r="W944" s="42">
        <f>INVENTARIO[[#This Row],[Precio Final]]-INVENTARIO[[#This Row],[Costo total]]</f>
        <v>12.620000000000001</v>
      </c>
      <c r="X944" s="42">
        <f>INVENTARIO[[#This Row],[Ganancia Unitaria]]*INVENTARIO[[#This Row],[Salidas]]</f>
        <v>0</v>
      </c>
      <c r="Y944" s="42" t="s">
        <v>2784</v>
      </c>
      <c r="Z944" s="20"/>
      <c r="AA944" s="20">
        <f>INVENTARIO[[#This Row],[Costo total]]*INVENTARIO[[#This Row],[Entradas]]</f>
        <v>19.38</v>
      </c>
      <c r="AB944" s="43">
        <f>INVENTARIO[[#This Row],[Stock Actual]]*INVENTARIO[[#This Row],[Costo total]]</f>
        <v>19.38</v>
      </c>
    </row>
    <row r="945" spans="1:28" ht="55" customHeight="1" x14ac:dyDescent="0.15">
      <c r="A945" s="42" t="s">
        <v>2719</v>
      </c>
      <c r="B945" s="180"/>
      <c r="C945" s="22" t="s">
        <v>12</v>
      </c>
      <c r="D945" s="181" t="s">
        <v>3017</v>
      </c>
      <c r="E945" s="178" t="s">
        <v>2767</v>
      </c>
      <c r="F945" s="179" t="s">
        <v>2769</v>
      </c>
      <c r="G945" s="182" t="s">
        <v>2770</v>
      </c>
      <c r="H945" s="171">
        <f>INVENTARIO[[#This Row],[Precio Final]]</f>
        <v>32</v>
      </c>
      <c r="I945" s="194">
        <f t="shared" si="68"/>
        <v>29.07</v>
      </c>
      <c r="J945" s="120">
        <v>2</v>
      </c>
      <c r="K945" s="112">
        <f>SUMIFS(VENTAS[Cantidad],VENTAS[Código del producto Vendido],INVENTARIO[[#This Row],[Code]])</f>
        <v>0</v>
      </c>
      <c r="L945" s="110">
        <f>INVENTARIO[[#This Row],[Entradas]]-INVENTARIO[[#This Row],[Salidas]]</f>
        <v>2</v>
      </c>
      <c r="M945" s="171">
        <f>INVENTARIO[[#This Row],[Precio Final]]*10%</f>
        <v>3.2</v>
      </c>
      <c r="N945" s="42"/>
      <c r="O945" s="42"/>
      <c r="P945" s="42">
        <v>17.88</v>
      </c>
      <c r="Q945" s="110"/>
      <c r="R945" s="42"/>
      <c r="S945" s="177">
        <v>1.5</v>
      </c>
      <c r="T945" s="42">
        <f>INVENTARIO[[#This Row],[Costo Unitario (USD)]]+INVENTARIO[[#This Row],[Costo Envío (USD)]]</f>
        <v>19.38</v>
      </c>
      <c r="U945" s="168">
        <f>INVENTARIO[[#This Row],[Costo total]]*1.5</f>
        <v>29.07</v>
      </c>
      <c r="V945" s="184">
        <v>32</v>
      </c>
      <c r="W945" s="42">
        <f>INVENTARIO[[#This Row],[Precio Final]]-INVENTARIO[[#This Row],[Costo total]]</f>
        <v>12.620000000000001</v>
      </c>
      <c r="X945" s="42">
        <f>INVENTARIO[[#This Row],[Ganancia Unitaria]]*INVENTARIO[[#This Row],[Salidas]]</f>
        <v>0</v>
      </c>
      <c r="Y945" s="42" t="s">
        <v>2784</v>
      </c>
      <c r="Z945" s="20"/>
      <c r="AA945" s="20">
        <f>INVENTARIO[[#This Row],[Costo total]]*INVENTARIO[[#This Row],[Entradas]]</f>
        <v>38.76</v>
      </c>
      <c r="AB945" s="43">
        <f>INVENTARIO[[#This Row],[Stock Actual]]*INVENTARIO[[#This Row],[Costo total]]</f>
        <v>38.76</v>
      </c>
    </row>
    <row r="946" spans="1:28" ht="55" customHeight="1" x14ac:dyDescent="0.15">
      <c r="A946" s="42" t="s">
        <v>2720</v>
      </c>
      <c r="B946" s="180"/>
      <c r="C946" s="22" t="s">
        <v>12</v>
      </c>
      <c r="D946" s="181" t="s">
        <v>3015</v>
      </c>
      <c r="E946" s="178" t="s">
        <v>2771</v>
      </c>
      <c r="F946" s="179" t="s">
        <v>2772</v>
      </c>
      <c r="G946" s="182" t="s">
        <v>2770</v>
      </c>
      <c r="H946" s="171">
        <f>INVENTARIO[[#This Row],[Precio Final]]</f>
        <v>35</v>
      </c>
      <c r="I946" s="194">
        <f t="shared" si="68"/>
        <v>34.47</v>
      </c>
      <c r="J946" s="120">
        <v>1</v>
      </c>
      <c r="K946" s="112">
        <f>SUMIFS(VENTAS[Cantidad],VENTAS[Código del producto Vendido],INVENTARIO[[#This Row],[Code]])</f>
        <v>0</v>
      </c>
      <c r="L946" s="110">
        <f>INVENTARIO[[#This Row],[Entradas]]-INVENTARIO[[#This Row],[Salidas]]</f>
        <v>1</v>
      </c>
      <c r="M946" s="171">
        <f>INVENTARIO[[#This Row],[Precio Final]]*10%</f>
        <v>3.5</v>
      </c>
      <c r="N946" s="42"/>
      <c r="O946" s="42"/>
      <c r="P946" s="42">
        <v>20.48</v>
      </c>
      <c r="Q946" s="110"/>
      <c r="R946" s="42"/>
      <c r="S946" s="177">
        <v>2.5</v>
      </c>
      <c r="T946" s="42">
        <f>INVENTARIO[[#This Row],[Costo Unitario (USD)]]+INVENTARIO[[#This Row],[Costo Envío (USD)]]</f>
        <v>22.98</v>
      </c>
      <c r="U946" s="168">
        <f>INVENTARIO[[#This Row],[Costo total]]*1.5</f>
        <v>34.47</v>
      </c>
      <c r="V946" s="184">
        <v>35</v>
      </c>
      <c r="W946" s="42">
        <f>INVENTARIO[[#This Row],[Precio Final]]-INVENTARIO[[#This Row],[Costo total]]</f>
        <v>12.02</v>
      </c>
      <c r="X946" s="42">
        <f>INVENTARIO[[#This Row],[Ganancia Unitaria]]*INVENTARIO[[#This Row],[Salidas]]</f>
        <v>0</v>
      </c>
      <c r="Y946" s="42" t="s">
        <v>2784</v>
      </c>
      <c r="Z946" s="20"/>
      <c r="AA946" s="20">
        <f>INVENTARIO[[#This Row],[Costo total]]*INVENTARIO[[#This Row],[Entradas]]</f>
        <v>22.98</v>
      </c>
      <c r="AB946" s="43">
        <f>INVENTARIO[[#This Row],[Stock Actual]]*INVENTARIO[[#This Row],[Costo total]]</f>
        <v>22.98</v>
      </c>
    </row>
    <row r="947" spans="1:28" ht="55" customHeight="1" x14ac:dyDescent="0.15">
      <c r="A947" s="42" t="s">
        <v>2721</v>
      </c>
      <c r="B947" s="180"/>
      <c r="C947" s="22" t="s">
        <v>12</v>
      </c>
      <c r="D947" s="181" t="s">
        <v>3015</v>
      </c>
      <c r="E947" s="178" t="s">
        <v>2771</v>
      </c>
      <c r="F947" s="179" t="s">
        <v>2564</v>
      </c>
      <c r="G947" s="182" t="s">
        <v>2770</v>
      </c>
      <c r="H947" s="171">
        <f>INVENTARIO[[#This Row],[Precio Final]]</f>
        <v>35</v>
      </c>
      <c r="I947" s="194">
        <f t="shared" si="68"/>
        <v>34.47</v>
      </c>
      <c r="J947" s="120">
        <v>1</v>
      </c>
      <c r="K947" s="112">
        <f>SUMIFS(VENTAS[Cantidad],VENTAS[Código del producto Vendido],INVENTARIO[[#This Row],[Code]])</f>
        <v>0</v>
      </c>
      <c r="L947" s="110">
        <f>INVENTARIO[[#This Row],[Entradas]]-INVENTARIO[[#This Row],[Salidas]]</f>
        <v>1</v>
      </c>
      <c r="M947" s="171">
        <f>INVENTARIO[[#This Row],[Precio Final]]*10%</f>
        <v>3.5</v>
      </c>
      <c r="N947" s="42"/>
      <c r="O947" s="42"/>
      <c r="P947" s="42">
        <v>20.48</v>
      </c>
      <c r="Q947" s="110"/>
      <c r="R947" s="42"/>
      <c r="S947" s="177">
        <v>2.5</v>
      </c>
      <c r="T947" s="42">
        <f>INVENTARIO[[#This Row],[Costo Unitario (USD)]]+INVENTARIO[[#This Row],[Costo Envío (USD)]]</f>
        <v>22.98</v>
      </c>
      <c r="U947" s="168">
        <f>INVENTARIO[[#This Row],[Costo total]]*1.5</f>
        <v>34.47</v>
      </c>
      <c r="V947" s="184">
        <v>35</v>
      </c>
      <c r="W947" s="42">
        <f>INVENTARIO[[#This Row],[Precio Final]]-INVENTARIO[[#This Row],[Costo total]]</f>
        <v>12.02</v>
      </c>
      <c r="X947" s="42">
        <f>INVENTARIO[[#This Row],[Ganancia Unitaria]]*INVENTARIO[[#This Row],[Salidas]]</f>
        <v>0</v>
      </c>
      <c r="Y947" s="42" t="s">
        <v>2784</v>
      </c>
      <c r="Z947" s="20"/>
      <c r="AA947" s="20">
        <f>INVENTARIO[[#This Row],[Costo total]]*INVENTARIO[[#This Row],[Entradas]]</f>
        <v>22.98</v>
      </c>
      <c r="AB947" s="43">
        <f>INVENTARIO[[#This Row],[Stock Actual]]*INVENTARIO[[#This Row],[Costo total]]</f>
        <v>22.98</v>
      </c>
    </row>
    <row r="948" spans="1:28" ht="55" customHeight="1" x14ac:dyDescent="0.15">
      <c r="A948" s="42" t="s">
        <v>2808</v>
      </c>
      <c r="B948" s="180"/>
      <c r="C948" s="22" t="s">
        <v>12</v>
      </c>
      <c r="D948" s="181" t="s">
        <v>3016</v>
      </c>
      <c r="E948" s="178" t="s">
        <v>2810</v>
      </c>
      <c r="F948" s="179" t="s">
        <v>2811</v>
      </c>
      <c r="G948" s="182" t="s">
        <v>2770</v>
      </c>
      <c r="H948" s="171">
        <f>INVENTARIO[[#This Row],[Precio Final]]</f>
        <v>35</v>
      </c>
      <c r="I948" s="194">
        <f>U948</f>
        <v>35.505000000000003</v>
      </c>
      <c r="J948" s="120">
        <v>1</v>
      </c>
      <c r="K948" s="112">
        <f>SUMIFS(VENTAS[Cantidad],VENTAS[Código del producto Vendido],INVENTARIO[[#This Row],[Code]])</f>
        <v>0</v>
      </c>
      <c r="L948" s="110">
        <f>INVENTARIO[[#This Row],[Entradas]]-INVENTARIO[[#This Row],[Salidas]]</f>
        <v>1</v>
      </c>
      <c r="M948" s="171">
        <f>INVENTARIO[[#This Row],[Precio Final]]*10%</f>
        <v>3.5</v>
      </c>
      <c r="N948" s="42"/>
      <c r="O948" s="42"/>
      <c r="P948" s="42">
        <v>22.17</v>
      </c>
      <c r="Q948" s="110"/>
      <c r="R948" s="42"/>
      <c r="S948" s="177">
        <v>1.5</v>
      </c>
      <c r="T948" s="42">
        <f>INVENTARIO[[#This Row],[Costo Unitario (USD)]]+INVENTARIO[[#This Row],[Costo Envío (USD)]]</f>
        <v>23.67</v>
      </c>
      <c r="U948" s="168">
        <f>INVENTARIO[[#This Row],[Costo total]]*1.5</f>
        <v>35.505000000000003</v>
      </c>
      <c r="V948" s="184">
        <v>35</v>
      </c>
      <c r="W948" s="42">
        <f>INVENTARIO[[#This Row],[Precio Final]]-INVENTARIO[[#This Row],[Costo total]]</f>
        <v>11.329999999999998</v>
      </c>
      <c r="X948" s="42">
        <f>INVENTARIO[[#This Row],[Ganancia Unitaria]]*INVENTARIO[[#This Row],[Salidas]]</f>
        <v>0</v>
      </c>
      <c r="Y948" s="42" t="s">
        <v>2784</v>
      </c>
      <c r="Z948" s="20"/>
      <c r="AA948" s="20">
        <f>INVENTARIO[[#This Row],[Costo total]]*INVENTARIO[[#This Row],[Entradas]]</f>
        <v>23.67</v>
      </c>
      <c r="AB948" s="43">
        <f>INVENTARIO[[#This Row],[Stock Actual]]*INVENTARIO[[#This Row],[Costo total]]</f>
        <v>23.67</v>
      </c>
    </row>
    <row r="949" spans="1:28" ht="55" customHeight="1" x14ac:dyDescent="0.15">
      <c r="A949" s="42" t="s">
        <v>2809</v>
      </c>
      <c r="B949" s="180"/>
      <c r="C949" s="22" t="s">
        <v>12</v>
      </c>
      <c r="D949" s="181" t="s">
        <v>3016</v>
      </c>
      <c r="E949" s="178" t="s">
        <v>2807</v>
      </c>
      <c r="F949" s="179" t="s">
        <v>3011</v>
      </c>
      <c r="G949" s="182" t="s">
        <v>2770</v>
      </c>
      <c r="H949" s="171">
        <f>INVENTARIO[[#This Row],[Precio Final]]</f>
        <v>35</v>
      </c>
      <c r="I949" s="194">
        <f>U949</f>
        <v>34.980000000000004</v>
      </c>
      <c r="J949" s="120">
        <v>1</v>
      </c>
      <c r="K949" s="112">
        <f>SUMIFS(VENTAS[Cantidad],VENTAS[Código del producto Vendido],INVENTARIO[[#This Row],[Code]])</f>
        <v>0</v>
      </c>
      <c r="L949" s="110">
        <f>INVENTARIO[[#This Row],[Entradas]]-INVENTARIO[[#This Row],[Salidas]]</f>
        <v>1</v>
      </c>
      <c r="M949" s="171">
        <f>INVENTARIO[[#This Row],[Precio Final]]*10%</f>
        <v>3.5</v>
      </c>
      <c r="N949" s="42"/>
      <c r="O949" s="42"/>
      <c r="P949" s="42">
        <v>21.82</v>
      </c>
      <c r="Q949" s="110"/>
      <c r="R949" s="42"/>
      <c r="S949" s="177">
        <v>1.5</v>
      </c>
      <c r="T949" s="42">
        <f>INVENTARIO[[#This Row],[Costo Unitario (USD)]]+INVENTARIO[[#This Row],[Costo Envío (USD)]]</f>
        <v>23.32</v>
      </c>
      <c r="U949" s="168">
        <f>INVENTARIO[[#This Row],[Costo total]]*1.5</f>
        <v>34.980000000000004</v>
      </c>
      <c r="V949" s="184">
        <v>35</v>
      </c>
      <c r="W949" s="42">
        <f>INVENTARIO[[#This Row],[Precio Final]]-INVENTARIO[[#This Row],[Costo total]]</f>
        <v>11.68</v>
      </c>
      <c r="X949" s="42">
        <f>INVENTARIO[[#This Row],[Ganancia Unitaria]]*INVENTARIO[[#This Row],[Salidas]]</f>
        <v>0</v>
      </c>
      <c r="Y949" s="42" t="s">
        <v>2784</v>
      </c>
      <c r="Z949" s="20"/>
      <c r="AA949" s="20">
        <f>INVENTARIO[[#This Row],[Costo total]]*INVENTARIO[[#This Row],[Entradas]]</f>
        <v>23.32</v>
      </c>
      <c r="AB949" s="43">
        <f>INVENTARIO[[#This Row],[Stock Actual]]*INVENTARIO[[#This Row],[Costo total]]</f>
        <v>23.32</v>
      </c>
    </row>
    <row r="950" spans="1:28" ht="55" customHeight="1" x14ac:dyDescent="0.15">
      <c r="A950" s="42" t="s">
        <v>2722</v>
      </c>
      <c r="B950" s="180"/>
      <c r="C950" s="22" t="s">
        <v>12</v>
      </c>
      <c r="D950" s="181" t="s">
        <v>3015</v>
      </c>
      <c r="E950" s="178" t="s">
        <v>2773</v>
      </c>
      <c r="F950" s="179" t="s">
        <v>2774</v>
      </c>
      <c r="G950" s="182" t="s">
        <v>2770</v>
      </c>
      <c r="H950" s="171">
        <f>INVENTARIO[[#This Row],[Precio Final]]</f>
        <v>12</v>
      </c>
      <c r="I950" s="194">
        <f t="shared" si="68"/>
        <v>9.75</v>
      </c>
      <c r="J950" s="120">
        <v>3</v>
      </c>
      <c r="K950" s="112">
        <f>SUMIFS(VENTAS[Cantidad],VENTAS[Código del producto Vendido],INVENTARIO[[#This Row],[Code]])</f>
        <v>0</v>
      </c>
      <c r="L950" s="110">
        <f>INVENTARIO[[#This Row],[Entradas]]-INVENTARIO[[#This Row],[Salidas]]</f>
        <v>3</v>
      </c>
      <c r="M950" s="171">
        <f>INVENTARIO[[#This Row],[Precio Final]]*10%</f>
        <v>1.2000000000000002</v>
      </c>
      <c r="N950" s="42"/>
      <c r="O950" s="42"/>
      <c r="P950" s="42">
        <v>5.5</v>
      </c>
      <c r="Q950" s="110"/>
      <c r="R950" s="42"/>
      <c r="S950" s="177">
        <v>1</v>
      </c>
      <c r="T950" s="42">
        <f>INVENTARIO[[#This Row],[Costo Unitario (USD)]]+INVENTARIO[[#This Row],[Costo Envío (USD)]]</f>
        <v>6.5</v>
      </c>
      <c r="U950" s="168">
        <f>INVENTARIO[[#This Row],[Costo total]]*1.5</f>
        <v>9.75</v>
      </c>
      <c r="V950" s="184">
        <v>12</v>
      </c>
      <c r="W950" s="42">
        <f>INVENTARIO[[#This Row],[Precio Final]]-INVENTARIO[[#This Row],[Costo total]]</f>
        <v>5.5</v>
      </c>
      <c r="X950" s="42">
        <f>INVENTARIO[[#This Row],[Ganancia Unitaria]]*INVENTARIO[[#This Row],[Salidas]]</f>
        <v>0</v>
      </c>
      <c r="Y950" s="42" t="s">
        <v>2784</v>
      </c>
      <c r="Z950" s="20"/>
      <c r="AA950" s="20">
        <f>INVENTARIO[[#This Row],[Costo total]]*INVENTARIO[[#This Row],[Entradas]]</f>
        <v>19.5</v>
      </c>
      <c r="AB950" s="43">
        <f>INVENTARIO[[#This Row],[Stock Actual]]*INVENTARIO[[#This Row],[Costo total]]</f>
        <v>19.5</v>
      </c>
    </row>
    <row r="951" spans="1:28" ht="55" customHeight="1" x14ac:dyDescent="0.15">
      <c r="A951" s="42" t="s">
        <v>2723</v>
      </c>
      <c r="B951" s="180"/>
      <c r="C951" s="22" t="s">
        <v>12</v>
      </c>
      <c r="D951" s="181" t="s">
        <v>3015</v>
      </c>
      <c r="E951" s="178" t="s">
        <v>2775</v>
      </c>
      <c r="F951" s="179" t="s">
        <v>2564</v>
      </c>
      <c r="G951" s="182" t="s">
        <v>2770</v>
      </c>
      <c r="H951" s="171">
        <f>INVENTARIO[[#This Row],[Precio Final]]</f>
        <v>25</v>
      </c>
      <c r="I951" s="194">
        <f t="shared" si="68"/>
        <v>19.125</v>
      </c>
      <c r="J951" s="120">
        <v>2</v>
      </c>
      <c r="K951" s="112">
        <f>SUMIFS(VENTAS[Cantidad],VENTAS[Código del producto Vendido],INVENTARIO[[#This Row],[Code]])</f>
        <v>0</v>
      </c>
      <c r="L951" s="110">
        <f>INVENTARIO[[#This Row],[Entradas]]-INVENTARIO[[#This Row],[Salidas]]</f>
        <v>2</v>
      </c>
      <c r="M951" s="171">
        <f>INVENTARIO[[#This Row],[Precio Final]]*10%</f>
        <v>2.5</v>
      </c>
      <c r="N951" s="42"/>
      <c r="O951" s="42"/>
      <c r="P951" s="42">
        <v>10.95</v>
      </c>
      <c r="Q951" s="110"/>
      <c r="R951" s="42"/>
      <c r="S951" s="177">
        <v>1.8</v>
      </c>
      <c r="T951" s="42">
        <f>INVENTARIO[[#This Row],[Costo Unitario (USD)]]+INVENTARIO[[#This Row],[Costo Envío (USD)]]</f>
        <v>12.75</v>
      </c>
      <c r="U951" s="168">
        <f>INVENTARIO[[#This Row],[Costo total]]*1.5</f>
        <v>19.125</v>
      </c>
      <c r="V951" s="184">
        <v>25</v>
      </c>
      <c r="W951" s="42">
        <f>INVENTARIO[[#This Row],[Precio Final]]-INVENTARIO[[#This Row],[Costo total]]</f>
        <v>12.25</v>
      </c>
      <c r="X951" s="42">
        <f>INVENTARIO[[#This Row],[Ganancia Unitaria]]*INVENTARIO[[#This Row],[Salidas]]</f>
        <v>0</v>
      </c>
      <c r="Y951" s="42" t="s">
        <v>2784</v>
      </c>
      <c r="Z951" s="20"/>
      <c r="AA951" s="20">
        <f>INVENTARIO[[#This Row],[Costo total]]*INVENTARIO[[#This Row],[Entradas]]</f>
        <v>25.5</v>
      </c>
      <c r="AB951" s="43">
        <f>INVENTARIO[[#This Row],[Stock Actual]]*INVENTARIO[[#This Row],[Costo total]]</f>
        <v>25.5</v>
      </c>
    </row>
    <row r="952" spans="1:28" ht="55" customHeight="1" x14ac:dyDescent="0.15">
      <c r="A952" s="42" t="s">
        <v>2724</v>
      </c>
      <c r="B952" s="180"/>
      <c r="C952" s="22" t="s">
        <v>12</v>
      </c>
      <c r="D952" s="181" t="s">
        <v>3015</v>
      </c>
      <c r="E952" s="178" t="s">
        <v>2775</v>
      </c>
      <c r="F952" s="179" t="s">
        <v>2776</v>
      </c>
      <c r="G952" s="182" t="s">
        <v>2770</v>
      </c>
      <c r="H952" s="171">
        <f>INVENTARIO[[#This Row],[Precio Final]]</f>
        <v>25</v>
      </c>
      <c r="I952" s="194">
        <f t="shared" si="68"/>
        <v>19.125</v>
      </c>
      <c r="J952" s="120">
        <v>2</v>
      </c>
      <c r="K952" s="112">
        <f>SUMIFS(VENTAS[Cantidad],VENTAS[Código del producto Vendido],INVENTARIO[[#This Row],[Code]])</f>
        <v>0</v>
      </c>
      <c r="L952" s="110">
        <f>INVENTARIO[[#This Row],[Entradas]]-INVENTARIO[[#This Row],[Salidas]]</f>
        <v>2</v>
      </c>
      <c r="M952" s="171">
        <f>INVENTARIO[[#This Row],[Precio Final]]*10%</f>
        <v>2.5</v>
      </c>
      <c r="N952" s="42"/>
      <c r="O952" s="42"/>
      <c r="P952" s="42">
        <v>10.95</v>
      </c>
      <c r="Q952" s="110"/>
      <c r="R952" s="42"/>
      <c r="S952" s="177">
        <v>1.8</v>
      </c>
      <c r="T952" s="42">
        <f>INVENTARIO[[#This Row],[Costo Unitario (USD)]]+INVENTARIO[[#This Row],[Costo Envío (USD)]]</f>
        <v>12.75</v>
      </c>
      <c r="U952" s="168">
        <f>INVENTARIO[[#This Row],[Costo total]]*1.5</f>
        <v>19.125</v>
      </c>
      <c r="V952" s="184">
        <v>25</v>
      </c>
      <c r="W952" s="42">
        <f>INVENTARIO[[#This Row],[Precio Final]]-INVENTARIO[[#This Row],[Costo total]]</f>
        <v>12.25</v>
      </c>
      <c r="X952" s="42">
        <f>INVENTARIO[[#This Row],[Ganancia Unitaria]]*INVENTARIO[[#This Row],[Salidas]]</f>
        <v>0</v>
      </c>
      <c r="Y952" s="42" t="s">
        <v>2784</v>
      </c>
      <c r="Z952" s="20"/>
      <c r="AA952" s="20">
        <f>INVENTARIO[[#This Row],[Costo total]]*INVENTARIO[[#This Row],[Entradas]]</f>
        <v>25.5</v>
      </c>
      <c r="AB952" s="43">
        <f>INVENTARIO[[#This Row],[Stock Actual]]*INVENTARIO[[#This Row],[Costo total]]</f>
        <v>25.5</v>
      </c>
    </row>
    <row r="953" spans="1:28" ht="55" customHeight="1" x14ac:dyDescent="0.15">
      <c r="A953" s="42" t="s">
        <v>2725</v>
      </c>
      <c r="B953" s="180"/>
      <c r="C953" s="22" t="s">
        <v>12</v>
      </c>
      <c r="D953" s="181" t="s">
        <v>3015</v>
      </c>
      <c r="E953" s="178" t="s">
        <v>2777</v>
      </c>
      <c r="F953" s="179" t="s">
        <v>2774</v>
      </c>
      <c r="G953" s="182" t="s">
        <v>2770</v>
      </c>
      <c r="H953" s="171">
        <f>INVENTARIO[[#This Row],[Precio Final]]</f>
        <v>25</v>
      </c>
      <c r="I953" s="194">
        <f t="shared" si="68"/>
        <v>18.93</v>
      </c>
      <c r="J953" s="120">
        <v>3</v>
      </c>
      <c r="K953" s="112">
        <f>SUMIFS(VENTAS[Cantidad],VENTAS[Código del producto Vendido],INVENTARIO[[#This Row],[Code]])</f>
        <v>0</v>
      </c>
      <c r="L953" s="110">
        <f>INVENTARIO[[#This Row],[Entradas]]-INVENTARIO[[#This Row],[Salidas]]</f>
        <v>3</v>
      </c>
      <c r="M953" s="171">
        <f>INVENTARIO[[#This Row],[Precio Final]]*10%</f>
        <v>2.5</v>
      </c>
      <c r="N953" s="42"/>
      <c r="O953" s="42"/>
      <c r="P953" s="42">
        <v>10.82</v>
      </c>
      <c r="Q953" s="110"/>
      <c r="R953" s="42"/>
      <c r="S953" s="177">
        <v>1.8</v>
      </c>
      <c r="T953" s="42">
        <f>INVENTARIO[[#This Row],[Costo Unitario (USD)]]+INVENTARIO[[#This Row],[Costo Envío (USD)]]</f>
        <v>12.620000000000001</v>
      </c>
      <c r="U953" s="168">
        <f>INVENTARIO[[#This Row],[Costo total]]*1.5</f>
        <v>18.93</v>
      </c>
      <c r="V953" s="184">
        <v>25</v>
      </c>
      <c r="W953" s="42">
        <f>INVENTARIO[[#This Row],[Precio Final]]-INVENTARIO[[#This Row],[Costo total]]</f>
        <v>12.379999999999999</v>
      </c>
      <c r="X953" s="42">
        <f>INVENTARIO[[#This Row],[Ganancia Unitaria]]*INVENTARIO[[#This Row],[Salidas]]</f>
        <v>0</v>
      </c>
      <c r="Y953" s="42" t="s">
        <v>2784</v>
      </c>
      <c r="Z953" s="20"/>
      <c r="AA953" s="20">
        <f>INVENTARIO[[#This Row],[Costo total]]*INVENTARIO[[#This Row],[Entradas]]</f>
        <v>37.86</v>
      </c>
      <c r="AB953" s="43">
        <f>INVENTARIO[[#This Row],[Stock Actual]]*INVENTARIO[[#This Row],[Costo total]]</f>
        <v>37.86</v>
      </c>
    </row>
    <row r="954" spans="1:28" ht="55" customHeight="1" x14ac:dyDescent="0.15">
      <c r="A954" s="42" t="s">
        <v>2726</v>
      </c>
      <c r="B954" s="180"/>
      <c r="C954" s="22" t="s">
        <v>12</v>
      </c>
      <c r="D954" s="181" t="s">
        <v>3015</v>
      </c>
      <c r="E954" s="178" t="s">
        <v>2777</v>
      </c>
      <c r="F954" s="179" t="s">
        <v>2757</v>
      </c>
      <c r="G954" s="182" t="s">
        <v>2770</v>
      </c>
      <c r="H954" s="171">
        <f>INVENTARIO[[#This Row],[Precio Final]]</f>
        <v>25</v>
      </c>
      <c r="I954" s="194">
        <f t="shared" si="68"/>
        <v>17.655000000000001</v>
      </c>
      <c r="J954" s="120">
        <v>3</v>
      </c>
      <c r="K954" s="112">
        <f>SUMIFS(VENTAS[Cantidad],VENTAS[Código del producto Vendido],INVENTARIO[[#This Row],[Code]])</f>
        <v>0</v>
      </c>
      <c r="L954" s="110">
        <f>INVENTARIO[[#This Row],[Entradas]]-INVENTARIO[[#This Row],[Salidas]]</f>
        <v>3</v>
      </c>
      <c r="M954" s="171">
        <f>INVENTARIO[[#This Row],[Precio Final]]*10%</f>
        <v>2.5</v>
      </c>
      <c r="N954" s="42"/>
      <c r="O954" s="42"/>
      <c r="P954" s="42">
        <v>9.9700000000000006</v>
      </c>
      <c r="Q954" s="110"/>
      <c r="R954" s="42"/>
      <c r="S954" s="177">
        <v>1.8</v>
      </c>
      <c r="T954" s="42">
        <f>INVENTARIO[[#This Row],[Costo Unitario (USD)]]+INVENTARIO[[#This Row],[Costo Envío (USD)]]</f>
        <v>11.770000000000001</v>
      </c>
      <c r="U954" s="168">
        <f>INVENTARIO[[#This Row],[Costo total]]*1.5</f>
        <v>17.655000000000001</v>
      </c>
      <c r="V954" s="184">
        <v>25</v>
      </c>
      <c r="W954" s="42">
        <f>INVENTARIO[[#This Row],[Precio Final]]-INVENTARIO[[#This Row],[Costo total]]</f>
        <v>13.229999999999999</v>
      </c>
      <c r="X954" s="42">
        <f>INVENTARIO[[#This Row],[Ganancia Unitaria]]*INVENTARIO[[#This Row],[Salidas]]</f>
        <v>0</v>
      </c>
      <c r="Y954" s="42" t="s">
        <v>2784</v>
      </c>
      <c r="Z954" s="20"/>
      <c r="AA954" s="20">
        <f>INVENTARIO[[#This Row],[Costo total]]*INVENTARIO[[#This Row],[Entradas]]</f>
        <v>35.31</v>
      </c>
      <c r="AB954" s="43">
        <f>INVENTARIO[[#This Row],[Stock Actual]]*INVENTARIO[[#This Row],[Costo total]]</f>
        <v>35.31</v>
      </c>
    </row>
    <row r="955" spans="1:28" ht="55" customHeight="1" x14ac:dyDescent="0.15">
      <c r="A955" s="42" t="s">
        <v>2727</v>
      </c>
      <c r="B955" s="180"/>
      <c r="C955" s="22" t="s">
        <v>12</v>
      </c>
      <c r="D955" s="181" t="s">
        <v>3014</v>
      </c>
      <c r="E955" s="178" t="s">
        <v>2778</v>
      </c>
      <c r="F955" s="179" t="s">
        <v>2779</v>
      </c>
      <c r="G955" s="182" t="s">
        <v>2770</v>
      </c>
      <c r="H955" s="171">
        <f>INVENTARIO[[#This Row],[Precio Final]]</f>
        <v>14</v>
      </c>
      <c r="I955" s="194">
        <f t="shared" si="68"/>
        <v>13.799999999999999</v>
      </c>
      <c r="J955" s="120">
        <v>2</v>
      </c>
      <c r="K955" s="112">
        <f>SUMIFS(VENTAS[Cantidad],VENTAS[Código del producto Vendido],INVENTARIO[[#This Row],[Code]])</f>
        <v>0</v>
      </c>
      <c r="L955" s="110">
        <f>INVENTARIO[[#This Row],[Entradas]]-INVENTARIO[[#This Row],[Salidas]]</f>
        <v>2</v>
      </c>
      <c r="M955" s="171">
        <f>INVENTARIO[[#This Row],[Precio Final]]*10%</f>
        <v>1.4000000000000001</v>
      </c>
      <c r="N955" s="42"/>
      <c r="O955" s="42"/>
      <c r="P955" s="42">
        <v>8.6999999999999993</v>
      </c>
      <c r="Q955" s="110"/>
      <c r="R955" s="42"/>
      <c r="S955" s="177">
        <v>0.5</v>
      </c>
      <c r="T955" s="42">
        <f>INVENTARIO[[#This Row],[Costo Unitario (USD)]]+INVENTARIO[[#This Row],[Costo Envío (USD)]]</f>
        <v>9.1999999999999993</v>
      </c>
      <c r="U955" s="168">
        <f>INVENTARIO[[#This Row],[Costo total]]*1.5</f>
        <v>13.799999999999999</v>
      </c>
      <c r="V955" s="184">
        <v>14</v>
      </c>
      <c r="W955" s="42">
        <f>INVENTARIO[[#This Row],[Precio Final]]-INVENTARIO[[#This Row],[Costo total]]</f>
        <v>4.8000000000000007</v>
      </c>
      <c r="X955" s="42">
        <f>INVENTARIO[[#This Row],[Ganancia Unitaria]]*INVENTARIO[[#This Row],[Salidas]]</f>
        <v>0</v>
      </c>
      <c r="Y955" s="42" t="s">
        <v>2784</v>
      </c>
      <c r="Z955" s="20"/>
      <c r="AA955" s="20">
        <f>INVENTARIO[[#This Row],[Costo total]]*INVENTARIO[[#This Row],[Entradas]]</f>
        <v>18.399999999999999</v>
      </c>
      <c r="AB955" s="43">
        <f>INVENTARIO[[#This Row],[Stock Actual]]*INVENTARIO[[#This Row],[Costo total]]</f>
        <v>18.399999999999999</v>
      </c>
    </row>
    <row r="956" spans="1:28" ht="55" customHeight="1" x14ac:dyDescent="0.15">
      <c r="A956" s="42" t="s">
        <v>2728</v>
      </c>
      <c r="B956" s="180"/>
      <c r="C956" s="22" t="s">
        <v>12</v>
      </c>
      <c r="D956" s="181" t="s">
        <v>3014</v>
      </c>
      <c r="E956" s="178" t="s">
        <v>2778</v>
      </c>
      <c r="F956" s="179" t="s">
        <v>2780</v>
      </c>
      <c r="G956" s="182" t="s">
        <v>2770</v>
      </c>
      <c r="H956" s="171">
        <f>INVENTARIO[[#This Row],[Precio Final]]</f>
        <v>14</v>
      </c>
      <c r="I956" s="194">
        <f t="shared" si="68"/>
        <v>13.799999999999999</v>
      </c>
      <c r="J956" s="120">
        <v>2</v>
      </c>
      <c r="K956" s="112">
        <f>SUMIFS(VENTAS[Cantidad],VENTAS[Código del producto Vendido],INVENTARIO[[#This Row],[Code]])</f>
        <v>0</v>
      </c>
      <c r="L956" s="110">
        <f>INVENTARIO[[#This Row],[Entradas]]-INVENTARIO[[#This Row],[Salidas]]</f>
        <v>2</v>
      </c>
      <c r="M956" s="171">
        <f>INVENTARIO[[#This Row],[Precio Final]]*10%</f>
        <v>1.4000000000000001</v>
      </c>
      <c r="N956" s="42"/>
      <c r="O956" s="42"/>
      <c r="P956" s="42">
        <v>8.6999999999999993</v>
      </c>
      <c r="Q956" s="110"/>
      <c r="R956" s="42"/>
      <c r="S956" s="177">
        <v>0.5</v>
      </c>
      <c r="T956" s="42">
        <f>INVENTARIO[[#This Row],[Costo Unitario (USD)]]+INVENTARIO[[#This Row],[Costo Envío (USD)]]</f>
        <v>9.1999999999999993</v>
      </c>
      <c r="U956" s="168">
        <f>INVENTARIO[[#This Row],[Costo total]]*1.5</f>
        <v>13.799999999999999</v>
      </c>
      <c r="V956" s="184">
        <v>14</v>
      </c>
      <c r="W956" s="42">
        <f>INVENTARIO[[#This Row],[Precio Final]]-INVENTARIO[[#This Row],[Costo total]]</f>
        <v>4.8000000000000007</v>
      </c>
      <c r="X956" s="42">
        <f>INVENTARIO[[#This Row],[Ganancia Unitaria]]*INVENTARIO[[#This Row],[Salidas]]</f>
        <v>0</v>
      </c>
      <c r="Y956" s="42" t="s">
        <v>2784</v>
      </c>
      <c r="Z956" s="20"/>
      <c r="AA956" s="20">
        <f>INVENTARIO[[#This Row],[Costo total]]*INVENTARIO[[#This Row],[Entradas]]</f>
        <v>18.399999999999999</v>
      </c>
      <c r="AB956" s="43">
        <f>INVENTARIO[[#This Row],[Stock Actual]]*INVENTARIO[[#This Row],[Costo total]]</f>
        <v>18.399999999999999</v>
      </c>
    </row>
    <row r="957" spans="1:28" ht="55" customHeight="1" x14ac:dyDescent="0.15">
      <c r="A957" s="42" t="s">
        <v>2729</v>
      </c>
      <c r="B957" s="180"/>
      <c r="C957" s="22" t="s">
        <v>12</v>
      </c>
      <c r="D957" s="181" t="s">
        <v>3014</v>
      </c>
      <c r="E957" s="178" t="s">
        <v>2778</v>
      </c>
      <c r="F957" s="179" t="s">
        <v>2695</v>
      </c>
      <c r="G957" s="182" t="s">
        <v>2770</v>
      </c>
      <c r="H957" s="171">
        <f>INVENTARIO[[#This Row],[Precio Final]]</f>
        <v>14</v>
      </c>
      <c r="I957" s="194">
        <f t="shared" si="68"/>
        <v>13.799999999999999</v>
      </c>
      <c r="J957" s="120">
        <v>2</v>
      </c>
      <c r="K957" s="112">
        <f>SUMIFS(VENTAS[Cantidad],VENTAS[Código del producto Vendido],INVENTARIO[[#This Row],[Code]])</f>
        <v>0</v>
      </c>
      <c r="L957" s="110">
        <f>INVENTARIO[[#This Row],[Entradas]]-INVENTARIO[[#This Row],[Salidas]]</f>
        <v>2</v>
      </c>
      <c r="M957" s="171">
        <f>INVENTARIO[[#This Row],[Precio Final]]*10%</f>
        <v>1.4000000000000001</v>
      </c>
      <c r="N957" s="42"/>
      <c r="O957" s="42"/>
      <c r="P957" s="42">
        <v>8.6999999999999993</v>
      </c>
      <c r="Q957" s="110"/>
      <c r="R957" s="42"/>
      <c r="S957" s="177">
        <v>0.5</v>
      </c>
      <c r="T957" s="42">
        <f>INVENTARIO[[#This Row],[Costo Unitario (USD)]]+INVENTARIO[[#This Row],[Costo Envío (USD)]]</f>
        <v>9.1999999999999993</v>
      </c>
      <c r="U957" s="168">
        <f>INVENTARIO[[#This Row],[Costo total]]*1.5</f>
        <v>13.799999999999999</v>
      </c>
      <c r="V957" s="184">
        <v>14</v>
      </c>
      <c r="W957" s="42">
        <f>INVENTARIO[[#This Row],[Precio Final]]-INVENTARIO[[#This Row],[Costo total]]</f>
        <v>4.8000000000000007</v>
      </c>
      <c r="X957" s="42">
        <f>INVENTARIO[[#This Row],[Ganancia Unitaria]]*INVENTARIO[[#This Row],[Salidas]]</f>
        <v>0</v>
      </c>
      <c r="Y957" s="42" t="s">
        <v>2784</v>
      </c>
      <c r="Z957" s="20"/>
      <c r="AA957" s="20">
        <f>INVENTARIO[[#This Row],[Costo total]]*INVENTARIO[[#This Row],[Entradas]]</f>
        <v>18.399999999999999</v>
      </c>
      <c r="AB957" s="43">
        <f>INVENTARIO[[#This Row],[Stock Actual]]*INVENTARIO[[#This Row],[Costo total]]</f>
        <v>18.399999999999999</v>
      </c>
    </row>
    <row r="958" spans="1:28" ht="55" customHeight="1" x14ac:dyDescent="0.15">
      <c r="A958" s="42" t="s">
        <v>2730</v>
      </c>
      <c r="B958" s="180"/>
      <c r="C958" s="22" t="s">
        <v>12</v>
      </c>
      <c r="D958" s="181" t="s">
        <v>3015</v>
      </c>
      <c r="E958" s="178" t="s">
        <v>2781</v>
      </c>
      <c r="F958" s="179" t="s">
        <v>2564</v>
      </c>
      <c r="G958" s="182" t="s">
        <v>2770</v>
      </c>
      <c r="H958" s="171">
        <f>INVENTARIO[[#This Row],[Precio Final]]</f>
        <v>35</v>
      </c>
      <c r="I958" s="194">
        <f t="shared" si="68"/>
        <v>32.22</v>
      </c>
      <c r="J958" s="120">
        <v>2</v>
      </c>
      <c r="K958" s="112">
        <f>SUMIFS(VENTAS[Cantidad],VENTAS[Código del producto Vendido],INVENTARIO[[#This Row],[Code]])</f>
        <v>0</v>
      </c>
      <c r="L958" s="110">
        <f>INVENTARIO[[#This Row],[Entradas]]-INVENTARIO[[#This Row],[Salidas]]</f>
        <v>2</v>
      </c>
      <c r="M958" s="171">
        <f>INVENTARIO[[#This Row],[Precio Final]]*10%</f>
        <v>3.5</v>
      </c>
      <c r="N958" s="42"/>
      <c r="O958" s="42"/>
      <c r="P958" s="42">
        <v>19.48</v>
      </c>
      <c r="Q958" s="110"/>
      <c r="R958" s="42"/>
      <c r="S958" s="177">
        <v>2</v>
      </c>
      <c r="T958" s="42">
        <f>INVENTARIO[[#This Row],[Costo Unitario (USD)]]+INVENTARIO[[#This Row],[Costo Envío (USD)]]</f>
        <v>21.48</v>
      </c>
      <c r="U958" s="168">
        <f>INVENTARIO[[#This Row],[Costo total]]*1.5</f>
        <v>32.22</v>
      </c>
      <c r="V958" s="184">
        <v>35</v>
      </c>
      <c r="W958" s="42">
        <f>INVENTARIO[[#This Row],[Precio Final]]-INVENTARIO[[#This Row],[Costo total]]</f>
        <v>13.52</v>
      </c>
      <c r="X958" s="42">
        <f>INVENTARIO[[#This Row],[Ganancia Unitaria]]*INVENTARIO[[#This Row],[Salidas]]</f>
        <v>0</v>
      </c>
      <c r="Y958" s="42" t="s">
        <v>2784</v>
      </c>
      <c r="Z958" s="20"/>
      <c r="AA958" s="20">
        <f>INVENTARIO[[#This Row],[Costo total]]*INVENTARIO[[#This Row],[Entradas]]</f>
        <v>42.96</v>
      </c>
      <c r="AB958" s="43">
        <f>INVENTARIO[[#This Row],[Stock Actual]]*INVENTARIO[[#This Row],[Costo total]]</f>
        <v>42.96</v>
      </c>
    </row>
    <row r="959" spans="1:28" ht="55" customHeight="1" x14ac:dyDescent="0.15">
      <c r="A959" s="42" t="s">
        <v>2731</v>
      </c>
      <c r="B959" s="180"/>
      <c r="C959" s="22" t="s">
        <v>12</v>
      </c>
      <c r="D959" s="181" t="s">
        <v>2871</v>
      </c>
      <c r="E959" s="178" t="s">
        <v>2806</v>
      </c>
      <c r="F959" s="179" t="s">
        <v>2511</v>
      </c>
      <c r="G959" s="182" t="s">
        <v>2770</v>
      </c>
      <c r="H959" s="171">
        <f>INVENTARIO[[#This Row],[Precio Final]]</f>
        <v>8</v>
      </c>
      <c r="I959" s="194">
        <f t="shared" si="68"/>
        <v>6.6750000000000007</v>
      </c>
      <c r="J959" s="120">
        <v>2</v>
      </c>
      <c r="K959" s="112">
        <f>SUMIFS(VENTAS[Cantidad],VENTAS[Código del producto Vendido],INVENTARIO[[#This Row],[Code]])</f>
        <v>0</v>
      </c>
      <c r="L959" s="110">
        <f>INVENTARIO[[#This Row],[Entradas]]-INVENTARIO[[#This Row],[Salidas]]</f>
        <v>2</v>
      </c>
      <c r="M959" s="171">
        <f>INVENTARIO[[#This Row],[Precio Final]]*10%</f>
        <v>0.8</v>
      </c>
      <c r="N959" s="42"/>
      <c r="O959" s="42"/>
      <c r="P959" s="42">
        <v>3.25</v>
      </c>
      <c r="Q959" s="110"/>
      <c r="R959" s="42"/>
      <c r="S959" s="177">
        <v>1.2</v>
      </c>
      <c r="T959" s="42">
        <f>INVENTARIO[[#This Row],[Costo Unitario (USD)]]+INVENTARIO[[#This Row],[Costo Envío (USD)]]</f>
        <v>4.45</v>
      </c>
      <c r="U959" s="168">
        <f>INVENTARIO[[#This Row],[Costo total]]*1.5</f>
        <v>6.6750000000000007</v>
      </c>
      <c r="V959" s="184">
        <v>8</v>
      </c>
      <c r="W959" s="42">
        <f>INVENTARIO[[#This Row],[Precio Final]]-INVENTARIO[[#This Row],[Costo total]]</f>
        <v>3.55</v>
      </c>
      <c r="X959" s="42">
        <f>INVENTARIO[[#This Row],[Ganancia Unitaria]]*INVENTARIO[[#This Row],[Salidas]]</f>
        <v>0</v>
      </c>
      <c r="Y959" s="42" t="s">
        <v>2784</v>
      </c>
      <c r="Z959" s="20"/>
      <c r="AA959" s="20">
        <f>INVENTARIO[[#This Row],[Costo total]]*INVENTARIO[[#This Row],[Entradas]]</f>
        <v>8.9</v>
      </c>
      <c r="AB959" s="43">
        <f>INVENTARIO[[#This Row],[Stock Actual]]*INVENTARIO[[#This Row],[Costo total]]</f>
        <v>8.9</v>
      </c>
    </row>
    <row r="960" spans="1:28" ht="55" customHeight="1" x14ac:dyDescent="0.15">
      <c r="A960" s="42" t="s">
        <v>2732</v>
      </c>
      <c r="B960" s="180"/>
      <c r="C960" s="22" t="s">
        <v>12</v>
      </c>
      <c r="D960" s="181" t="s">
        <v>2871</v>
      </c>
      <c r="E960" s="178" t="s">
        <v>2806</v>
      </c>
      <c r="F960" s="179" t="s">
        <v>2782</v>
      </c>
      <c r="G960" s="182" t="s">
        <v>2770</v>
      </c>
      <c r="H960" s="171">
        <f>INVENTARIO[[#This Row],[Precio Final]]</f>
        <v>8</v>
      </c>
      <c r="I960" s="194">
        <f t="shared" si="68"/>
        <v>6.6750000000000007</v>
      </c>
      <c r="J960" s="120">
        <v>2</v>
      </c>
      <c r="K960" s="112">
        <f>SUMIFS(VENTAS[Cantidad],VENTAS[Código del producto Vendido],INVENTARIO[[#This Row],[Code]])</f>
        <v>0</v>
      </c>
      <c r="L960" s="110">
        <f>INVENTARIO[[#This Row],[Entradas]]-INVENTARIO[[#This Row],[Salidas]]</f>
        <v>2</v>
      </c>
      <c r="M960" s="171">
        <f>INVENTARIO[[#This Row],[Precio Final]]*10%</f>
        <v>0.8</v>
      </c>
      <c r="N960" s="42"/>
      <c r="O960" s="42"/>
      <c r="P960" s="42">
        <v>3.25</v>
      </c>
      <c r="Q960" s="110"/>
      <c r="R960" s="42"/>
      <c r="S960" s="177">
        <v>1.2</v>
      </c>
      <c r="T960" s="42">
        <f>INVENTARIO[[#This Row],[Costo Unitario (USD)]]+INVENTARIO[[#This Row],[Costo Envío (USD)]]</f>
        <v>4.45</v>
      </c>
      <c r="U960" s="168">
        <f>INVENTARIO[[#This Row],[Costo total]]*1.5</f>
        <v>6.6750000000000007</v>
      </c>
      <c r="V960" s="184">
        <v>8</v>
      </c>
      <c r="W960" s="42">
        <f>INVENTARIO[[#This Row],[Precio Final]]-INVENTARIO[[#This Row],[Costo total]]</f>
        <v>3.55</v>
      </c>
      <c r="X960" s="42">
        <f>INVENTARIO[[#This Row],[Ganancia Unitaria]]*INVENTARIO[[#This Row],[Salidas]]</f>
        <v>0</v>
      </c>
      <c r="Y960" s="42" t="s">
        <v>2784</v>
      </c>
      <c r="Z960" s="20"/>
      <c r="AA960" s="20">
        <f>INVENTARIO[[#This Row],[Costo total]]*INVENTARIO[[#This Row],[Entradas]]</f>
        <v>8.9</v>
      </c>
      <c r="AB960" s="43">
        <f>INVENTARIO[[#This Row],[Stock Actual]]*INVENTARIO[[#This Row],[Costo total]]</f>
        <v>8.9</v>
      </c>
    </row>
    <row r="961" spans="1:28" ht="55" customHeight="1" x14ac:dyDescent="0.15">
      <c r="A961" s="42" t="s">
        <v>2733</v>
      </c>
      <c r="B961" s="180"/>
      <c r="C961" s="22" t="s">
        <v>12</v>
      </c>
      <c r="D961" s="181" t="s">
        <v>2871</v>
      </c>
      <c r="E961" s="178" t="s">
        <v>2806</v>
      </c>
      <c r="F961" s="179" t="s">
        <v>2564</v>
      </c>
      <c r="G961" s="182" t="s">
        <v>2770</v>
      </c>
      <c r="H961" s="171">
        <f>INVENTARIO[[#This Row],[Precio Final]]</f>
        <v>8</v>
      </c>
      <c r="I961" s="194">
        <f t="shared" si="68"/>
        <v>7.2900000000000009</v>
      </c>
      <c r="J961" s="120">
        <v>2</v>
      </c>
      <c r="K961" s="112">
        <f>SUMIFS(VENTAS[Cantidad],VENTAS[Código del producto Vendido],INVENTARIO[[#This Row],[Code]])</f>
        <v>0</v>
      </c>
      <c r="L961" s="110">
        <f>INVENTARIO[[#This Row],[Entradas]]-INVENTARIO[[#This Row],[Salidas]]</f>
        <v>2</v>
      </c>
      <c r="M961" s="171">
        <f>INVENTARIO[[#This Row],[Precio Final]]*10%</f>
        <v>0.8</v>
      </c>
      <c r="N961" s="42"/>
      <c r="O961" s="42"/>
      <c r="P961" s="42">
        <v>3.66</v>
      </c>
      <c r="Q961" s="110"/>
      <c r="R961" s="42"/>
      <c r="S961" s="177">
        <v>1.2</v>
      </c>
      <c r="T961" s="42">
        <f>INVENTARIO[[#This Row],[Costo Unitario (USD)]]+INVENTARIO[[#This Row],[Costo Envío (USD)]]</f>
        <v>4.8600000000000003</v>
      </c>
      <c r="U961" s="168">
        <f>INVENTARIO[[#This Row],[Costo total]]*1.5</f>
        <v>7.2900000000000009</v>
      </c>
      <c r="V961" s="184">
        <v>8</v>
      </c>
      <c r="W961" s="42">
        <f>INVENTARIO[[#This Row],[Precio Final]]-INVENTARIO[[#This Row],[Costo total]]</f>
        <v>3.1399999999999997</v>
      </c>
      <c r="X961" s="42">
        <f>INVENTARIO[[#This Row],[Ganancia Unitaria]]*INVENTARIO[[#This Row],[Salidas]]</f>
        <v>0</v>
      </c>
      <c r="Y961" s="42" t="s">
        <v>2784</v>
      </c>
      <c r="Z961" s="20"/>
      <c r="AA961" s="20">
        <f>INVENTARIO[[#This Row],[Costo total]]*INVENTARIO[[#This Row],[Entradas]]</f>
        <v>9.7200000000000006</v>
      </c>
      <c r="AB961" s="43">
        <f>INVENTARIO[[#This Row],[Stock Actual]]*INVENTARIO[[#This Row],[Costo total]]</f>
        <v>9.7200000000000006</v>
      </c>
    </row>
    <row r="962" spans="1:28" ht="55" customHeight="1" x14ac:dyDescent="0.15">
      <c r="A962" s="42" t="s">
        <v>2734</v>
      </c>
      <c r="B962" s="180"/>
      <c r="C962" s="22" t="s">
        <v>12</v>
      </c>
      <c r="D962" s="181" t="s">
        <v>2872</v>
      </c>
      <c r="E962" s="178" t="s">
        <v>2789</v>
      </c>
      <c r="F962" s="179" t="s">
        <v>2786</v>
      </c>
      <c r="G962" s="182" t="s">
        <v>164</v>
      </c>
      <c r="H962" s="171">
        <f>INVENTARIO[[#This Row],[Precio Final]]</f>
        <v>0</v>
      </c>
      <c r="I962" s="194">
        <f t="shared" si="68"/>
        <v>17.414999999999999</v>
      </c>
      <c r="J962" s="120">
        <v>0</v>
      </c>
      <c r="K962" s="112">
        <f>SUMIFS(VENTAS[Cantidad],VENTAS[Código del producto Vendido],INVENTARIO[[#This Row],[Code]])</f>
        <v>0</v>
      </c>
      <c r="L962" s="110">
        <f>INVENTARIO[[#This Row],[Entradas]]-INVENTARIO[[#This Row],[Salidas]]</f>
        <v>0</v>
      </c>
      <c r="M962" s="171">
        <f>INVENTARIO[[#This Row],[Precio Final]]*10%</f>
        <v>0</v>
      </c>
      <c r="N962" s="42"/>
      <c r="O962" s="42"/>
      <c r="P962" s="42">
        <v>11.61</v>
      </c>
      <c r="Q962" s="110"/>
      <c r="R962" s="42"/>
      <c r="S962" s="177">
        <v>0</v>
      </c>
      <c r="T962" s="42">
        <f>INVENTARIO[[#This Row],[Costo Unitario (USD)]]+INVENTARIO[[#This Row],[Costo Envío (USD)]]</f>
        <v>11.61</v>
      </c>
      <c r="U962" s="168">
        <f>INVENTARIO[[#This Row],[Costo total]]*1.5</f>
        <v>17.414999999999999</v>
      </c>
      <c r="V962" s="184"/>
      <c r="W962" s="42">
        <f>INVENTARIO[[#This Row],[Precio Final]]-INVENTARIO[[#This Row],[Costo total]]</f>
        <v>-11.61</v>
      </c>
      <c r="X962" s="42">
        <f>INVENTARIO[[#This Row],[Ganancia Unitaria]]*INVENTARIO[[#This Row],[Salidas]]</f>
        <v>0</v>
      </c>
      <c r="Y962" s="42" t="s">
        <v>2783</v>
      </c>
      <c r="Z962" s="20"/>
      <c r="AA962" s="20">
        <f>INVENTARIO[[#This Row],[Costo total]]*INVENTARIO[[#This Row],[Entradas]]</f>
        <v>0</v>
      </c>
      <c r="AB962" s="43">
        <f>INVENTARIO[[#This Row],[Stock Actual]]*INVENTARIO[[#This Row],[Costo total]]</f>
        <v>0</v>
      </c>
    </row>
    <row r="963" spans="1:28" ht="55" customHeight="1" x14ac:dyDescent="0.15">
      <c r="A963" s="42" t="s">
        <v>2788</v>
      </c>
      <c r="B963" s="180"/>
      <c r="C963" s="22" t="s">
        <v>12</v>
      </c>
      <c r="D963" s="181" t="s">
        <v>2872</v>
      </c>
      <c r="E963" s="178" t="s">
        <v>2789</v>
      </c>
      <c r="F963" s="179" t="s">
        <v>2790</v>
      </c>
      <c r="G963" s="182" t="s">
        <v>164</v>
      </c>
      <c r="H963" s="171">
        <f>INVENTARIO[[#This Row],[Precio Final]]</f>
        <v>0</v>
      </c>
      <c r="I963" s="194">
        <f>U963</f>
        <v>17.414999999999999</v>
      </c>
      <c r="J963" s="120">
        <v>0</v>
      </c>
      <c r="K963" s="112">
        <f>SUMIFS(VENTAS[Cantidad],VENTAS[Código del producto Vendido],INVENTARIO[[#This Row],[Code]])</f>
        <v>0</v>
      </c>
      <c r="L963" s="110">
        <f>INVENTARIO[[#This Row],[Entradas]]-INVENTARIO[[#This Row],[Salidas]]</f>
        <v>0</v>
      </c>
      <c r="M963" s="171">
        <f>INVENTARIO[[#This Row],[Precio Final]]*10%</f>
        <v>0</v>
      </c>
      <c r="N963" s="42"/>
      <c r="O963" s="42"/>
      <c r="P963" s="42">
        <v>11.61</v>
      </c>
      <c r="Q963" s="110"/>
      <c r="R963" s="42"/>
      <c r="S963" s="177">
        <v>0</v>
      </c>
      <c r="T963" s="42">
        <f>INVENTARIO[[#This Row],[Costo Unitario (USD)]]+INVENTARIO[[#This Row],[Costo Envío (USD)]]</f>
        <v>11.61</v>
      </c>
      <c r="U963" s="168">
        <f>INVENTARIO[[#This Row],[Costo total]]*1.5</f>
        <v>17.414999999999999</v>
      </c>
      <c r="V963" s="184"/>
      <c r="W963" s="42">
        <f>INVENTARIO[[#This Row],[Precio Final]]-INVENTARIO[[#This Row],[Costo total]]</f>
        <v>-11.61</v>
      </c>
      <c r="X963" s="42">
        <f>INVENTARIO[[#This Row],[Ganancia Unitaria]]*INVENTARIO[[#This Row],[Salidas]]</f>
        <v>0</v>
      </c>
      <c r="Y963" s="42"/>
      <c r="Z963" s="20"/>
      <c r="AA963" s="20">
        <f>INVENTARIO[[#This Row],[Costo total]]*INVENTARIO[[#This Row],[Entradas]]</f>
        <v>0</v>
      </c>
      <c r="AB963" s="43">
        <f>INVENTARIO[[#This Row],[Stock Actual]]*INVENTARIO[[#This Row],[Costo total]]</f>
        <v>0</v>
      </c>
    </row>
    <row r="964" spans="1:28" ht="55" customHeight="1" x14ac:dyDescent="0.15">
      <c r="A964" s="42" t="s">
        <v>2802</v>
      </c>
      <c r="B964" s="180"/>
      <c r="C964" s="22" t="s">
        <v>12</v>
      </c>
      <c r="D964" s="181" t="s">
        <v>2872</v>
      </c>
      <c r="E964" s="178" t="s">
        <v>2789</v>
      </c>
      <c r="F964" s="179" t="s">
        <v>2803</v>
      </c>
      <c r="G964" s="182" t="s">
        <v>164</v>
      </c>
      <c r="H964" s="171">
        <f>INVENTARIO[[#This Row],[Precio Final]]</f>
        <v>0</v>
      </c>
      <c r="I964" s="194">
        <f>U964</f>
        <v>17.414999999999999</v>
      </c>
      <c r="J964" s="120">
        <v>0</v>
      </c>
      <c r="K964" s="112">
        <f>SUMIFS(VENTAS[Cantidad],VENTAS[Código del producto Vendido],INVENTARIO[[#This Row],[Code]])</f>
        <v>0</v>
      </c>
      <c r="L964" s="110">
        <f>INVENTARIO[[#This Row],[Entradas]]-INVENTARIO[[#This Row],[Salidas]]</f>
        <v>0</v>
      </c>
      <c r="M964" s="171">
        <f>INVENTARIO[[#This Row],[Precio Final]]*10%</f>
        <v>0</v>
      </c>
      <c r="N964" s="42"/>
      <c r="O964" s="42"/>
      <c r="P964" s="42">
        <v>11.61</v>
      </c>
      <c r="Q964" s="110"/>
      <c r="R964" s="42"/>
      <c r="S964" s="177">
        <v>0</v>
      </c>
      <c r="T964" s="42">
        <f>INVENTARIO[[#This Row],[Costo Unitario (USD)]]+INVENTARIO[[#This Row],[Costo Envío (USD)]]</f>
        <v>11.61</v>
      </c>
      <c r="U964" s="168">
        <f>INVENTARIO[[#This Row],[Costo total]]*1.5</f>
        <v>17.414999999999999</v>
      </c>
      <c r="V964" s="184"/>
      <c r="W964" s="42">
        <f>INVENTARIO[[#This Row],[Precio Final]]-INVENTARIO[[#This Row],[Costo total]]</f>
        <v>-11.61</v>
      </c>
      <c r="X964" s="42">
        <f>INVENTARIO[[#This Row],[Ganancia Unitaria]]*INVENTARIO[[#This Row],[Salidas]]</f>
        <v>0</v>
      </c>
      <c r="Y964" s="42"/>
      <c r="Z964" s="20"/>
      <c r="AA964" s="20">
        <f>INVENTARIO[[#This Row],[Costo total]]*INVENTARIO[[#This Row],[Entradas]]</f>
        <v>0</v>
      </c>
      <c r="AB964" s="43">
        <f>INVENTARIO[[#This Row],[Stock Actual]]*INVENTARIO[[#This Row],[Costo total]]</f>
        <v>0</v>
      </c>
    </row>
    <row r="965" spans="1:28" ht="55" customHeight="1" x14ac:dyDescent="0.15">
      <c r="A965" s="42" t="s">
        <v>2794</v>
      </c>
      <c r="B965" s="180"/>
      <c r="C965" s="22" t="s">
        <v>12</v>
      </c>
      <c r="D965" s="181" t="s">
        <v>2873</v>
      </c>
      <c r="E965" s="178" t="s">
        <v>2787</v>
      </c>
      <c r="F965" s="179" t="s">
        <v>2796</v>
      </c>
      <c r="G965" s="182" t="s">
        <v>164</v>
      </c>
      <c r="H965" s="171">
        <f>INVENTARIO[[#This Row],[Precio Final]]</f>
        <v>0</v>
      </c>
      <c r="I965" s="194">
        <f>U965</f>
        <v>7.4550000000000001</v>
      </c>
      <c r="J965" s="120">
        <v>0</v>
      </c>
      <c r="K965" s="112">
        <f>SUMIFS(VENTAS[Cantidad],VENTAS[Código del producto Vendido],INVENTARIO[[#This Row],[Code]])</f>
        <v>0</v>
      </c>
      <c r="L965" s="110">
        <f>INVENTARIO[[#This Row],[Entradas]]-INVENTARIO[[#This Row],[Salidas]]</f>
        <v>0</v>
      </c>
      <c r="M965" s="171">
        <f>INVENTARIO[[#This Row],[Precio Final]]*10%</f>
        <v>0</v>
      </c>
      <c r="N965" s="42"/>
      <c r="O965" s="42"/>
      <c r="P965" s="42">
        <v>4.97</v>
      </c>
      <c r="Q965" s="110"/>
      <c r="R965" s="42"/>
      <c r="S965" s="177">
        <v>0</v>
      </c>
      <c r="T965" s="42">
        <f>INVENTARIO[[#This Row],[Costo Unitario (USD)]]+INVENTARIO[[#This Row],[Costo Envío (USD)]]</f>
        <v>4.97</v>
      </c>
      <c r="U965" s="168">
        <f>INVENTARIO[[#This Row],[Costo total]]*1.5</f>
        <v>7.4550000000000001</v>
      </c>
      <c r="V965" s="184"/>
      <c r="W965" s="42">
        <f>INVENTARIO[[#This Row],[Precio Final]]-INVENTARIO[[#This Row],[Costo total]]</f>
        <v>-4.97</v>
      </c>
      <c r="X965" s="42">
        <f>INVENTARIO[[#This Row],[Ganancia Unitaria]]*INVENTARIO[[#This Row],[Salidas]]</f>
        <v>0</v>
      </c>
      <c r="Y965" s="42"/>
      <c r="Z965" s="20"/>
      <c r="AA965" s="20">
        <f>INVENTARIO[[#This Row],[Costo total]]*INVENTARIO[[#This Row],[Entradas]]</f>
        <v>0</v>
      </c>
      <c r="AB965" s="43">
        <f>INVENTARIO[[#This Row],[Stock Actual]]*INVENTARIO[[#This Row],[Costo total]]</f>
        <v>0</v>
      </c>
    </row>
    <row r="966" spans="1:28" ht="55" customHeight="1" x14ac:dyDescent="0.15">
      <c r="A966" s="42" t="s">
        <v>2795</v>
      </c>
      <c r="B966" s="180"/>
      <c r="C966" s="22" t="s">
        <v>12</v>
      </c>
      <c r="D966" s="181" t="s">
        <v>2873</v>
      </c>
      <c r="E966" s="178" t="s">
        <v>2787</v>
      </c>
      <c r="F966" s="179" t="s">
        <v>2797</v>
      </c>
      <c r="G966" s="182" t="s">
        <v>164</v>
      </c>
      <c r="H966" s="171">
        <f>INVENTARIO[[#This Row],[Precio Final]]</f>
        <v>0</v>
      </c>
      <c r="I966" s="194">
        <f>U966</f>
        <v>7.4550000000000001</v>
      </c>
      <c r="J966" s="120">
        <v>0</v>
      </c>
      <c r="K966" s="112">
        <f>SUMIFS(VENTAS[Cantidad],VENTAS[Código del producto Vendido],INVENTARIO[[#This Row],[Code]])</f>
        <v>0</v>
      </c>
      <c r="L966" s="110">
        <f>INVENTARIO[[#This Row],[Entradas]]-INVENTARIO[[#This Row],[Salidas]]</f>
        <v>0</v>
      </c>
      <c r="M966" s="171">
        <f>INVENTARIO[[#This Row],[Precio Final]]*10%</f>
        <v>0</v>
      </c>
      <c r="N966" s="42"/>
      <c r="O966" s="42"/>
      <c r="P966" s="42">
        <v>4.97</v>
      </c>
      <c r="Q966" s="110"/>
      <c r="R966" s="42"/>
      <c r="S966" s="177">
        <v>0</v>
      </c>
      <c r="T966" s="42">
        <f>INVENTARIO[[#This Row],[Costo Unitario (USD)]]+INVENTARIO[[#This Row],[Costo Envío (USD)]]</f>
        <v>4.97</v>
      </c>
      <c r="U966" s="168">
        <f>INVENTARIO[[#This Row],[Costo total]]*1.5</f>
        <v>7.4550000000000001</v>
      </c>
      <c r="V966" s="184"/>
      <c r="W966" s="42">
        <f>INVENTARIO[[#This Row],[Precio Final]]-INVENTARIO[[#This Row],[Costo total]]</f>
        <v>-4.97</v>
      </c>
      <c r="X966" s="42">
        <f>INVENTARIO[[#This Row],[Ganancia Unitaria]]*INVENTARIO[[#This Row],[Salidas]]</f>
        <v>0</v>
      </c>
      <c r="Y966" s="42"/>
      <c r="Z966" s="20"/>
      <c r="AA966" s="20">
        <f>INVENTARIO[[#This Row],[Costo total]]*INVENTARIO[[#This Row],[Entradas]]</f>
        <v>0</v>
      </c>
      <c r="AB966" s="43">
        <f>INVENTARIO[[#This Row],[Stock Actual]]*INVENTARIO[[#This Row],[Costo total]]</f>
        <v>0</v>
      </c>
    </row>
    <row r="967" spans="1:28" ht="55" customHeight="1" x14ac:dyDescent="0.15">
      <c r="A967" s="42" t="s">
        <v>2735</v>
      </c>
      <c r="B967" s="180"/>
      <c r="C967" s="22" t="s">
        <v>12</v>
      </c>
      <c r="D967" s="181" t="s">
        <v>2873</v>
      </c>
      <c r="E967" s="178" t="s">
        <v>2787</v>
      </c>
      <c r="F967" s="179" t="s">
        <v>2798</v>
      </c>
      <c r="G967" s="182" t="s">
        <v>164</v>
      </c>
      <c r="H967" s="171">
        <f>INVENTARIO[[#This Row],[Precio Final]]</f>
        <v>0</v>
      </c>
      <c r="I967" s="194">
        <f t="shared" si="68"/>
        <v>7.4550000000000001</v>
      </c>
      <c r="J967" s="120">
        <v>0</v>
      </c>
      <c r="K967" s="112">
        <f>SUMIFS(VENTAS[Cantidad],VENTAS[Código del producto Vendido],INVENTARIO[[#This Row],[Code]])</f>
        <v>0</v>
      </c>
      <c r="L967" s="110">
        <f>INVENTARIO[[#This Row],[Entradas]]-INVENTARIO[[#This Row],[Salidas]]</f>
        <v>0</v>
      </c>
      <c r="M967" s="171">
        <f>INVENTARIO[[#This Row],[Precio Final]]*10%</f>
        <v>0</v>
      </c>
      <c r="N967" s="42"/>
      <c r="O967" s="42"/>
      <c r="P967" s="42">
        <v>4.97</v>
      </c>
      <c r="Q967" s="110"/>
      <c r="R967" s="42"/>
      <c r="S967" s="177">
        <v>0</v>
      </c>
      <c r="T967" s="42">
        <f>INVENTARIO[[#This Row],[Costo Unitario (USD)]]+INVENTARIO[[#This Row],[Costo Envío (USD)]]</f>
        <v>4.97</v>
      </c>
      <c r="U967" s="168">
        <f>INVENTARIO[[#This Row],[Costo total]]*1.5</f>
        <v>7.4550000000000001</v>
      </c>
      <c r="V967" s="184"/>
      <c r="W967" s="42">
        <f>INVENTARIO[[#This Row],[Precio Final]]-INVENTARIO[[#This Row],[Costo total]]</f>
        <v>-4.97</v>
      </c>
      <c r="X967" s="42">
        <f>INVENTARIO[[#This Row],[Ganancia Unitaria]]*INVENTARIO[[#This Row],[Salidas]]</f>
        <v>0</v>
      </c>
      <c r="Y967" s="42" t="s">
        <v>2783</v>
      </c>
      <c r="Z967" s="20"/>
      <c r="AA967" s="20">
        <f>INVENTARIO[[#This Row],[Costo total]]*INVENTARIO[[#This Row],[Entradas]]</f>
        <v>0</v>
      </c>
      <c r="AB967" s="43">
        <f>INVENTARIO[[#This Row],[Stock Actual]]*INVENTARIO[[#This Row],[Costo total]]</f>
        <v>0</v>
      </c>
    </row>
    <row r="968" spans="1:28" ht="55" customHeight="1" x14ac:dyDescent="0.15">
      <c r="A968" s="42" t="s">
        <v>2736</v>
      </c>
      <c r="B968" s="180"/>
      <c r="C968" s="22" t="s">
        <v>12</v>
      </c>
      <c r="D968" s="181" t="s">
        <v>2873</v>
      </c>
      <c r="E968" s="178" t="s">
        <v>2787</v>
      </c>
      <c r="F968" s="179" t="s">
        <v>2799</v>
      </c>
      <c r="G968" s="182" t="s">
        <v>164</v>
      </c>
      <c r="H968" s="171">
        <f>INVENTARIO[[#This Row],[Precio Final]]</f>
        <v>0</v>
      </c>
      <c r="I968" s="194">
        <f t="shared" si="68"/>
        <v>7.4550000000000001</v>
      </c>
      <c r="J968" s="120">
        <v>0</v>
      </c>
      <c r="K968" s="112">
        <f>SUMIFS(VENTAS[Cantidad],VENTAS[Código del producto Vendido],INVENTARIO[[#This Row],[Code]])</f>
        <v>0</v>
      </c>
      <c r="L968" s="110">
        <f>INVENTARIO[[#This Row],[Entradas]]-INVENTARIO[[#This Row],[Salidas]]</f>
        <v>0</v>
      </c>
      <c r="M968" s="171">
        <f>INVENTARIO[[#This Row],[Precio Final]]*10%</f>
        <v>0</v>
      </c>
      <c r="N968" s="42"/>
      <c r="O968" s="42"/>
      <c r="P968" s="42">
        <v>4.97</v>
      </c>
      <c r="Q968" s="110"/>
      <c r="R968" s="42"/>
      <c r="S968" s="177">
        <v>0</v>
      </c>
      <c r="T968" s="42">
        <f>INVENTARIO[[#This Row],[Costo Unitario (USD)]]+INVENTARIO[[#This Row],[Costo Envío (USD)]]</f>
        <v>4.97</v>
      </c>
      <c r="U968" s="168">
        <f>INVENTARIO[[#This Row],[Costo total]]*1.5</f>
        <v>7.4550000000000001</v>
      </c>
      <c r="V968" s="184"/>
      <c r="W968" s="42">
        <f>INVENTARIO[[#This Row],[Precio Final]]-INVENTARIO[[#This Row],[Costo total]]</f>
        <v>-4.97</v>
      </c>
      <c r="X968" s="42">
        <f>INVENTARIO[[#This Row],[Ganancia Unitaria]]*INVENTARIO[[#This Row],[Salidas]]</f>
        <v>0</v>
      </c>
      <c r="Y968" s="42" t="s">
        <v>2783</v>
      </c>
      <c r="Z968" s="20"/>
      <c r="AA968" s="20">
        <f>INVENTARIO[[#This Row],[Costo total]]*INVENTARIO[[#This Row],[Entradas]]</f>
        <v>0</v>
      </c>
      <c r="AB968" s="43">
        <f>INVENTARIO[[#This Row],[Stock Actual]]*INVENTARIO[[#This Row],[Costo total]]</f>
        <v>0</v>
      </c>
    </row>
    <row r="969" spans="1:28" ht="55" customHeight="1" x14ac:dyDescent="0.15">
      <c r="A969" s="42" t="s">
        <v>2737</v>
      </c>
      <c r="B969" s="180"/>
      <c r="C969" s="22" t="s">
        <v>12</v>
      </c>
      <c r="D969" s="181" t="s">
        <v>2873</v>
      </c>
      <c r="E969" s="178" t="s">
        <v>2792</v>
      </c>
      <c r="F969" s="179" t="s">
        <v>2791</v>
      </c>
      <c r="G969" s="182" t="s">
        <v>164</v>
      </c>
      <c r="H969" s="171">
        <f>INVENTARIO[[#This Row],[Precio Final]]</f>
        <v>0</v>
      </c>
      <c r="I969" s="194">
        <f t="shared" si="68"/>
        <v>5.7750000000000004</v>
      </c>
      <c r="J969" s="120">
        <v>0</v>
      </c>
      <c r="K969" s="112">
        <f>SUMIFS(VENTAS[Cantidad],VENTAS[Código del producto Vendido],INVENTARIO[[#This Row],[Code]])</f>
        <v>0</v>
      </c>
      <c r="L969" s="110">
        <f>INVENTARIO[[#This Row],[Entradas]]-INVENTARIO[[#This Row],[Salidas]]</f>
        <v>0</v>
      </c>
      <c r="M969" s="171">
        <f>INVENTARIO[[#This Row],[Precio Final]]*10%</f>
        <v>0</v>
      </c>
      <c r="N969" s="42"/>
      <c r="O969" s="42"/>
      <c r="P969" s="42">
        <v>3.85</v>
      </c>
      <c r="Q969" s="110"/>
      <c r="R969" s="42"/>
      <c r="S969" s="177">
        <v>0</v>
      </c>
      <c r="T969" s="42">
        <f>INVENTARIO[[#This Row],[Costo Unitario (USD)]]+INVENTARIO[[#This Row],[Costo Envío (USD)]]</f>
        <v>3.85</v>
      </c>
      <c r="U969" s="168">
        <f>INVENTARIO[[#This Row],[Costo total]]*1.5</f>
        <v>5.7750000000000004</v>
      </c>
      <c r="V969" s="184"/>
      <c r="W969" s="42">
        <f>INVENTARIO[[#This Row],[Precio Final]]-INVENTARIO[[#This Row],[Costo total]]</f>
        <v>-3.85</v>
      </c>
      <c r="X969" s="42">
        <f>INVENTARIO[[#This Row],[Ganancia Unitaria]]*INVENTARIO[[#This Row],[Salidas]]</f>
        <v>0</v>
      </c>
      <c r="Y969" s="42" t="s">
        <v>2783</v>
      </c>
      <c r="Z969" s="20"/>
      <c r="AA969" s="20">
        <f>INVENTARIO[[#This Row],[Costo total]]*INVENTARIO[[#This Row],[Entradas]]</f>
        <v>0</v>
      </c>
      <c r="AB969" s="43">
        <f>INVENTARIO[[#This Row],[Stock Actual]]*INVENTARIO[[#This Row],[Costo total]]</f>
        <v>0</v>
      </c>
    </row>
    <row r="970" spans="1:28" ht="55" customHeight="1" x14ac:dyDescent="0.15">
      <c r="A970" s="42" t="s">
        <v>2738</v>
      </c>
      <c r="B970" s="180"/>
      <c r="C970" s="22" t="s">
        <v>12</v>
      </c>
      <c r="D970" s="181" t="s">
        <v>2873</v>
      </c>
      <c r="E970" s="178" t="s">
        <v>2793</v>
      </c>
      <c r="F970" s="179" t="s">
        <v>2362</v>
      </c>
      <c r="G970" s="182" t="s">
        <v>164</v>
      </c>
      <c r="H970" s="171">
        <f>INVENTARIO[[#This Row],[Precio Final]]</f>
        <v>0</v>
      </c>
      <c r="I970" s="194">
        <f t="shared" si="68"/>
        <v>5.7750000000000004</v>
      </c>
      <c r="J970" s="120">
        <v>0</v>
      </c>
      <c r="K970" s="112">
        <f>SUMIFS(VENTAS[Cantidad],VENTAS[Código del producto Vendido],INVENTARIO[[#This Row],[Code]])</f>
        <v>0</v>
      </c>
      <c r="L970" s="110">
        <f>INVENTARIO[[#This Row],[Entradas]]-INVENTARIO[[#This Row],[Salidas]]</f>
        <v>0</v>
      </c>
      <c r="M970" s="171">
        <f>INVENTARIO[[#This Row],[Precio Final]]*10%</f>
        <v>0</v>
      </c>
      <c r="N970" s="42"/>
      <c r="O970" s="42"/>
      <c r="P970" s="42">
        <v>3.85</v>
      </c>
      <c r="Q970" s="110"/>
      <c r="R970" s="42"/>
      <c r="S970" s="177">
        <v>0</v>
      </c>
      <c r="T970" s="42">
        <f>INVENTARIO[[#This Row],[Costo Unitario (USD)]]+INVENTARIO[[#This Row],[Costo Envío (USD)]]</f>
        <v>3.85</v>
      </c>
      <c r="U970" s="168">
        <f>INVENTARIO[[#This Row],[Costo total]]*1.5</f>
        <v>5.7750000000000004</v>
      </c>
      <c r="V970" s="184"/>
      <c r="W970" s="42">
        <f>INVENTARIO[[#This Row],[Precio Final]]-INVENTARIO[[#This Row],[Costo total]]</f>
        <v>-3.85</v>
      </c>
      <c r="X970" s="42">
        <f>INVENTARIO[[#This Row],[Ganancia Unitaria]]*INVENTARIO[[#This Row],[Salidas]]</f>
        <v>0</v>
      </c>
      <c r="Y970" s="42" t="s">
        <v>2783</v>
      </c>
      <c r="Z970" s="20"/>
      <c r="AA970" s="20">
        <f>INVENTARIO[[#This Row],[Costo total]]*INVENTARIO[[#This Row],[Entradas]]</f>
        <v>0</v>
      </c>
      <c r="AB970" s="43">
        <f>INVENTARIO[[#This Row],[Stock Actual]]*INVENTARIO[[#This Row],[Costo total]]</f>
        <v>0</v>
      </c>
    </row>
    <row r="971" spans="1:28" ht="55" customHeight="1" x14ac:dyDescent="0.15">
      <c r="A971" s="42" t="s">
        <v>2739</v>
      </c>
      <c r="B971" s="180"/>
      <c r="C971" s="22" t="s">
        <v>12</v>
      </c>
      <c r="D971" s="181" t="s">
        <v>2873</v>
      </c>
      <c r="E971" s="178" t="s">
        <v>2792</v>
      </c>
      <c r="F971" s="179" t="s">
        <v>2389</v>
      </c>
      <c r="G971" s="182" t="s">
        <v>164</v>
      </c>
      <c r="H971" s="171">
        <f>INVENTARIO[[#This Row],[Precio Final]]</f>
        <v>0</v>
      </c>
      <c r="I971" s="194">
        <f t="shared" si="68"/>
        <v>5.7750000000000004</v>
      </c>
      <c r="J971" s="120">
        <v>0</v>
      </c>
      <c r="K971" s="112">
        <f>SUMIFS(VENTAS[Cantidad],VENTAS[Código del producto Vendido],INVENTARIO[[#This Row],[Code]])</f>
        <v>0</v>
      </c>
      <c r="L971" s="110">
        <f>INVENTARIO[[#This Row],[Entradas]]-INVENTARIO[[#This Row],[Salidas]]</f>
        <v>0</v>
      </c>
      <c r="M971" s="171">
        <f>INVENTARIO[[#This Row],[Precio Final]]*10%</f>
        <v>0</v>
      </c>
      <c r="N971" s="42"/>
      <c r="O971" s="42"/>
      <c r="P971" s="42">
        <v>3.85</v>
      </c>
      <c r="Q971" s="110"/>
      <c r="R971" s="42"/>
      <c r="S971" s="177">
        <v>0</v>
      </c>
      <c r="T971" s="42">
        <f>INVENTARIO[[#This Row],[Costo Unitario (USD)]]+INVENTARIO[[#This Row],[Costo Envío (USD)]]</f>
        <v>3.85</v>
      </c>
      <c r="U971" s="168">
        <f>INVENTARIO[[#This Row],[Costo total]]*1.5</f>
        <v>5.7750000000000004</v>
      </c>
      <c r="V971" s="184"/>
      <c r="W971" s="42">
        <f>INVENTARIO[[#This Row],[Precio Final]]-INVENTARIO[[#This Row],[Costo total]]</f>
        <v>-3.85</v>
      </c>
      <c r="X971" s="42">
        <f>INVENTARIO[[#This Row],[Ganancia Unitaria]]*INVENTARIO[[#This Row],[Salidas]]</f>
        <v>0</v>
      </c>
      <c r="Y971" s="42" t="s">
        <v>2783</v>
      </c>
      <c r="Z971" s="20"/>
      <c r="AA971" s="20">
        <f>INVENTARIO[[#This Row],[Costo total]]*INVENTARIO[[#This Row],[Entradas]]</f>
        <v>0</v>
      </c>
      <c r="AB971" s="43">
        <f>INVENTARIO[[#This Row],[Stock Actual]]*INVENTARIO[[#This Row],[Costo total]]</f>
        <v>0</v>
      </c>
    </row>
    <row r="972" spans="1:28" ht="55" customHeight="1" x14ac:dyDescent="0.15">
      <c r="A972" s="42" t="s">
        <v>2740</v>
      </c>
      <c r="B972" s="180"/>
      <c r="C972" s="22" t="s">
        <v>12</v>
      </c>
      <c r="D972" s="181" t="s">
        <v>2874</v>
      </c>
      <c r="E972" s="178" t="s">
        <v>2800</v>
      </c>
      <c r="F972" s="179" t="s">
        <v>2801</v>
      </c>
      <c r="G972" s="182" t="s">
        <v>164</v>
      </c>
      <c r="H972" s="171">
        <f>INVENTARIO[[#This Row],[Precio Final]]</f>
        <v>0</v>
      </c>
      <c r="I972" s="194">
        <f t="shared" si="68"/>
        <v>26.954999999999998</v>
      </c>
      <c r="J972" s="120">
        <v>0</v>
      </c>
      <c r="K972" s="112">
        <f>SUMIFS(VENTAS[Cantidad],VENTAS[Código del producto Vendido],INVENTARIO[[#This Row],[Code]])</f>
        <v>0</v>
      </c>
      <c r="L972" s="110">
        <f>INVENTARIO[[#This Row],[Entradas]]-INVENTARIO[[#This Row],[Salidas]]</f>
        <v>0</v>
      </c>
      <c r="M972" s="171">
        <f>INVENTARIO[[#This Row],[Precio Final]]*10%</f>
        <v>0</v>
      </c>
      <c r="N972" s="42"/>
      <c r="O972" s="42"/>
      <c r="P972" s="42">
        <v>17.97</v>
      </c>
      <c r="Q972" s="110"/>
      <c r="R972" s="42"/>
      <c r="S972" s="177">
        <v>0</v>
      </c>
      <c r="T972" s="42">
        <f>INVENTARIO[[#This Row],[Costo Unitario (USD)]]+INVENTARIO[[#This Row],[Costo Envío (USD)]]</f>
        <v>17.97</v>
      </c>
      <c r="U972" s="168">
        <f>INVENTARIO[[#This Row],[Costo total]]*1.5</f>
        <v>26.954999999999998</v>
      </c>
      <c r="V972" s="184"/>
      <c r="W972" s="42">
        <f>INVENTARIO[[#This Row],[Precio Final]]-INVENTARIO[[#This Row],[Costo total]]</f>
        <v>-17.97</v>
      </c>
      <c r="X972" s="42">
        <f>INVENTARIO[[#This Row],[Ganancia Unitaria]]*INVENTARIO[[#This Row],[Salidas]]</f>
        <v>0</v>
      </c>
      <c r="Y972" s="42" t="s">
        <v>2783</v>
      </c>
      <c r="Z972" s="20"/>
      <c r="AA972" s="20">
        <f>INVENTARIO[[#This Row],[Costo total]]*INVENTARIO[[#This Row],[Entradas]]</f>
        <v>0</v>
      </c>
      <c r="AB972" s="43">
        <f>INVENTARIO[[#This Row],[Stock Actual]]*INVENTARIO[[#This Row],[Costo total]]</f>
        <v>0</v>
      </c>
    </row>
    <row r="973" spans="1:28" ht="55" customHeight="1" x14ac:dyDescent="0.15">
      <c r="A973" s="42" t="s">
        <v>2741</v>
      </c>
      <c r="B973" s="180"/>
      <c r="C973" s="22" t="s">
        <v>12</v>
      </c>
      <c r="D973" s="181" t="s">
        <v>2872</v>
      </c>
      <c r="E973" s="178" t="s">
        <v>2804</v>
      </c>
      <c r="F973" s="179" t="s">
        <v>2790</v>
      </c>
      <c r="G973" s="182" t="s">
        <v>164</v>
      </c>
      <c r="H973" s="171">
        <f>INVENTARIO[[#This Row],[Precio Final]]</f>
        <v>0</v>
      </c>
      <c r="I973" s="194">
        <f t="shared" si="68"/>
        <v>22.23</v>
      </c>
      <c r="J973" s="120">
        <v>0</v>
      </c>
      <c r="K973" s="112">
        <f>SUMIFS(VENTAS[Cantidad],VENTAS[Código del producto Vendido],INVENTARIO[[#This Row],[Code]])</f>
        <v>0</v>
      </c>
      <c r="L973" s="110">
        <f>INVENTARIO[[#This Row],[Entradas]]-INVENTARIO[[#This Row],[Salidas]]</f>
        <v>0</v>
      </c>
      <c r="M973" s="171">
        <f>INVENTARIO[[#This Row],[Precio Final]]*10%</f>
        <v>0</v>
      </c>
      <c r="N973" s="42"/>
      <c r="O973" s="42"/>
      <c r="P973" s="42">
        <v>14.82</v>
      </c>
      <c r="Q973" s="110"/>
      <c r="R973" s="42"/>
      <c r="S973" s="177">
        <v>0</v>
      </c>
      <c r="T973" s="42">
        <f>INVENTARIO[[#This Row],[Costo Unitario (USD)]]+INVENTARIO[[#This Row],[Costo Envío (USD)]]</f>
        <v>14.82</v>
      </c>
      <c r="U973" s="168">
        <f>INVENTARIO[[#This Row],[Costo total]]*1.5</f>
        <v>22.23</v>
      </c>
      <c r="V973" s="184"/>
      <c r="W973" s="42">
        <f>INVENTARIO[[#This Row],[Precio Final]]-INVENTARIO[[#This Row],[Costo total]]</f>
        <v>-14.82</v>
      </c>
      <c r="X973" s="42">
        <f>INVENTARIO[[#This Row],[Ganancia Unitaria]]*INVENTARIO[[#This Row],[Salidas]]</f>
        <v>0</v>
      </c>
      <c r="Y973" s="42"/>
      <c r="Z973" s="20"/>
      <c r="AA973" s="20">
        <f>INVENTARIO[[#This Row],[Costo total]]*INVENTARIO[[#This Row],[Entradas]]</f>
        <v>0</v>
      </c>
      <c r="AB973" s="43">
        <f>INVENTARIO[[#This Row],[Stock Actual]]*INVENTARIO[[#This Row],[Costo total]]</f>
        <v>0</v>
      </c>
    </row>
    <row r="974" spans="1:28" ht="55" customHeight="1" x14ac:dyDescent="0.15">
      <c r="A974" s="42" t="s">
        <v>2877</v>
      </c>
      <c r="B974" s="180"/>
      <c r="C974" s="22" t="s">
        <v>12</v>
      </c>
      <c r="D974" s="181" t="s">
        <v>2814</v>
      </c>
      <c r="E974" s="178" t="s">
        <v>2815</v>
      </c>
      <c r="F974" s="179" t="s">
        <v>2816</v>
      </c>
      <c r="G974" s="182" t="s">
        <v>2817</v>
      </c>
      <c r="H974" s="171">
        <f>INVENTARIO[[#This Row],[Precio Final]]</f>
        <v>9</v>
      </c>
      <c r="I974" s="194">
        <f t="shared" si="68"/>
        <v>9</v>
      </c>
      <c r="J974" s="120">
        <v>1</v>
      </c>
      <c r="K974" s="112">
        <f>SUMIFS(VENTAS[Cantidad],VENTAS[Código del producto Vendido],INVENTARIO[[#This Row],[Code]])</f>
        <v>0</v>
      </c>
      <c r="L974" s="110">
        <f>INVENTARIO[[#This Row],[Entradas]]-INVENTARIO[[#This Row],[Salidas]]</f>
        <v>1</v>
      </c>
      <c r="M974" s="171">
        <f>INVENTARIO[[#This Row],[Precio Final]]*10%</f>
        <v>0.9</v>
      </c>
      <c r="N974" s="42"/>
      <c r="O974" s="42"/>
      <c r="P974" s="42">
        <v>6</v>
      </c>
      <c r="Q974" s="110"/>
      <c r="R974" s="42"/>
      <c r="S974" s="177">
        <v>0</v>
      </c>
      <c r="T974" s="42">
        <f>INVENTARIO[[#This Row],[Costo Unitario (USD)]]+INVENTARIO[[#This Row],[Costo Envío (USD)]]</f>
        <v>6</v>
      </c>
      <c r="U974" s="168">
        <f>INVENTARIO[[#This Row],[Costo total]]*1.5</f>
        <v>9</v>
      </c>
      <c r="V974" s="184">
        <v>9</v>
      </c>
      <c r="W974" s="42">
        <f>INVENTARIO[[#This Row],[Precio Final]]*30%</f>
        <v>2.6999999999999997</v>
      </c>
      <c r="X974" s="42">
        <f>INVENTARIO[[#This Row],[Ganancia Unitaria]]*INVENTARIO[[#This Row],[Salidas]]</f>
        <v>0</v>
      </c>
      <c r="Y974" s="42"/>
      <c r="Z974" s="20"/>
      <c r="AA974" s="20">
        <f>INVENTARIO[[#This Row],[Costo total]]*INVENTARIO[[#This Row],[Entradas]]</f>
        <v>6</v>
      </c>
      <c r="AB974" s="43">
        <f>INVENTARIO[[#This Row],[Stock Actual]]*INVENTARIO[[#This Row],[Costo total]]</f>
        <v>6</v>
      </c>
    </row>
    <row r="975" spans="1:28" ht="55" customHeight="1" x14ac:dyDescent="0.15">
      <c r="A975" s="42" t="s">
        <v>2878</v>
      </c>
      <c r="B975" s="180"/>
      <c r="C975" s="22" t="s">
        <v>12</v>
      </c>
      <c r="D975" s="181" t="s">
        <v>2814</v>
      </c>
      <c r="E975" s="178" t="s">
        <v>2826</v>
      </c>
      <c r="F975" s="179" t="s">
        <v>2362</v>
      </c>
      <c r="G975" s="182" t="s">
        <v>2827</v>
      </c>
      <c r="H975" s="171">
        <f>INVENTARIO[[#This Row],[Precio Final]]</f>
        <v>7.5</v>
      </c>
      <c r="I975" s="194">
        <f t="shared" si="68"/>
        <v>7.5</v>
      </c>
      <c r="J975" s="120">
        <v>1</v>
      </c>
      <c r="K975" s="112">
        <f>SUMIFS(VENTAS[Cantidad],VENTAS[Código del producto Vendido],INVENTARIO[[#This Row],[Code]])</f>
        <v>0</v>
      </c>
      <c r="L975" s="110">
        <f>INVENTARIO[[#This Row],[Entradas]]-INVENTARIO[[#This Row],[Salidas]]</f>
        <v>1</v>
      </c>
      <c r="M975" s="171">
        <f>INVENTARIO[[#This Row],[Precio Final]]*10%</f>
        <v>0.75</v>
      </c>
      <c r="N975" s="42"/>
      <c r="O975" s="42"/>
      <c r="P975" s="42">
        <v>5</v>
      </c>
      <c r="Q975" s="110"/>
      <c r="R975" s="42"/>
      <c r="S975" s="177">
        <v>0</v>
      </c>
      <c r="T975" s="42">
        <f>INVENTARIO[[#This Row],[Costo Unitario (USD)]]+INVENTARIO[[#This Row],[Costo Envío (USD)]]</f>
        <v>5</v>
      </c>
      <c r="U975" s="168">
        <f>INVENTARIO[[#This Row],[Costo total]]*1.5</f>
        <v>7.5</v>
      </c>
      <c r="V975" s="184">
        <v>7.5</v>
      </c>
      <c r="W975" s="42">
        <f>INVENTARIO[[#This Row],[Precio Final]]*30%</f>
        <v>2.25</v>
      </c>
      <c r="X975" s="42">
        <f>INVENTARIO[[#This Row],[Ganancia Unitaria]]*INVENTARIO[[#This Row],[Salidas]]</f>
        <v>0</v>
      </c>
      <c r="Y975" s="42"/>
      <c r="Z975" s="20"/>
      <c r="AA975" s="20">
        <f>INVENTARIO[[#This Row],[Costo total]]*INVENTARIO[[#This Row],[Entradas]]</f>
        <v>5</v>
      </c>
      <c r="AB975" s="43">
        <f>INVENTARIO[[#This Row],[Stock Actual]]*INVENTARIO[[#This Row],[Costo total]]</f>
        <v>5</v>
      </c>
    </row>
    <row r="976" spans="1:28" ht="55" customHeight="1" x14ac:dyDescent="0.15">
      <c r="A976" s="42" t="s">
        <v>2879</v>
      </c>
      <c r="B976" s="180"/>
      <c r="C976" s="22" t="s">
        <v>12</v>
      </c>
      <c r="D976" s="181" t="s">
        <v>2814</v>
      </c>
      <c r="E976" s="178" t="s">
        <v>2836</v>
      </c>
      <c r="F976" s="179" t="s">
        <v>2383</v>
      </c>
      <c r="G976" s="182" t="s">
        <v>2827</v>
      </c>
      <c r="H976" s="171">
        <f>INVENTARIO[[#This Row],[Precio Final]]</f>
        <v>7.5</v>
      </c>
      <c r="I976" s="194">
        <f t="shared" si="68"/>
        <v>7.5</v>
      </c>
      <c r="J976" s="120">
        <v>1</v>
      </c>
      <c r="K976" s="112">
        <f>SUMIFS(VENTAS[Cantidad],VENTAS[Código del producto Vendido],INVENTARIO[[#This Row],[Code]])</f>
        <v>0</v>
      </c>
      <c r="L976" s="110">
        <f>INVENTARIO[[#This Row],[Entradas]]-INVENTARIO[[#This Row],[Salidas]]</f>
        <v>1</v>
      </c>
      <c r="M976" s="171">
        <f>INVENTARIO[[#This Row],[Precio Final]]*10%</f>
        <v>0.75</v>
      </c>
      <c r="N976" s="42"/>
      <c r="O976" s="42"/>
      <c r="P976" s="42">
        <v>5</v>
      </c>
      <c r="Q976" s="110"/>
      <c r="R976" s="42"/>
      <c r="S976" s="177">
        <v>0</v>
      </c>
      <c r="T976" s="42">
        <f>INVENTARIO[[#This Row],[Costo Unitario (USD)]]+INVENTARIO[[#This Row],[Costo Envío (USD)]]</f>
        <v>5</v>
      </c>
      <c r="U976" s="168">
        <f>INVENTARIO[[#This Row],[Costo total]]*1.5</f>
        <v>7.5</v>
      </c>
      <c r="V976" s="184">
        <v>7.5</v>
      </c>
      <c r="W976" s="42">
        <f>INVENTARIO[[#This Row],[Precio Final]]*30%</f>
        <v>2.25</v>
      </c>
      <c r="X976" s="42">
        <f>INVENTARIO[[#This Row],[Ganancia Unitaria]]*INVENTARIO[[#This Row],[Salidas]]</f>
        <v>0</v>
      </c>
      <c r="Y976" s="42"/>
      <c r="Z976" s="20"/>
      <c r="AA976" s="20">
        <f>INVENTARIO[[#This Row],[Costo total]]*INVENTARIO[[#This Row],[Entradas]]</f>
        <v>5</v>
      </c>
      <c r="AB976" s="43">
        <f>INVENTARIO[[#This Row],[Stock Actual]]*INVENTARIO[[#This Row],[Costo total]]</f>
        <v>5</v>
      </c>
    </row>
    <row r="977" spans="1:28" ht="55" customHeight="1" x14ac:dyDescent="0.15">
      <c r="A977" s="42" t="s">
        <v>2880</v>
      </c>
      <c r="B977" s="180"/>
      <c r="C977" s="22" t="s">
        <v>12</v>
      </c>
      <c r="D977" s="181" t="s">
        <v>2814</v>
      </c>
      <c r="E977" s="178" t="s">
        <v>2828</v>
      </c>
      <c r="F977" s="179" t="s">
        <v>2779</v>
      </c>
      <c r="G977" s="182" t="s">
        <v>2829</v>
      </c>
      <c r="H977" s="171">
        <f>INVENTARIO[[#This Row],[Precio Final]]</f>
        <v>6</v>
      </c>
      <c r="I977" s="194">
        <f t="shared" ref="I977:I982" si="69">U977</f>
        <v>6</v>
      </c>
      <c r="J977" s="120">
        <v>1</v>
      </c>
      <c r="K977" s="112">
        <f>SUMIFS(VENTAS[Cantidad],VENTAS[Código del producto Vendido],INVENTARIO[[#This Row],[Code]])</f>
        <v>0</v>
      </c>
      <c r="L977" s="110">
        <f>INVENTARIO[[#This Row],[Entradas]]-INVENTARIO[[#This Row],[Salidas]]</f>
        <v>1</v>
      </c>
      <c r="M977" s="171">
        <f>INVENTARIO[[#This Row],[Precio Final]]*10%</f>
        <v>0.60000000000000009</v>
      </c>
      <c r="N977" s="42"/>
      <c r="O977" s="42"/>
      <c r="P977" s="42">
        <v>4</v>
      </c>
      <c r="Q977" s="110"/>
      <c r="R977" s="42"/>
      <c r="S977" s="177">
        <f t="shared" ref="S977:S982" si="70">Q977*R977/1000</f>
        <v>0</v>
      </c>
      <c r="T977" s="42">
        <f>INVENTARIO[[#This Row],[Costo Unitario (USD)]]+INVENTARIO[[#This Row],[Costo Envío (USD)]]</f>
        <v>4</v>
      </c>
      <c r="U977" s="168">
        <f>INVENTARIO[[#This Row],[Costo total]]*1.5</f>
        <v>6</v>
      </c>
      <c r="V977" s="184">
        <v>6</v>
      </c>
      <c r="W977" s="42">
        <f>INVENTARIO[[#This Row],[Precio Final]]*30%</f>
        <v>1.7999999999999998</v>
      </c>
      <c r="X977" s="42">
        <f>INVENTARIO[[#This Row],[Ganancia Unitaria]]*INVENTARIO[[#This Row],[Salidas]]</f>
        <v>0</v>
      </c>
      <c r="Y977" s="42"/>
      <c r="Z977" s="20"/>
      <c r="AA977" s="20">
        <f>INVENTARIO[[#This Row],[Costo total]]*INVENTARIO[[#This Row],[Entradas]]</f>
        <v>4</v>
      </c>
      <c r="AB977" s="43">
        <f>INVENTARIO[[#This Row],[Stock Actual]]*INVENTARIO[[#This Row],[Costo total]]</f>
        <v>4</v>
      </c>
    </row>
    <row r="978" spans="1:28" ht="55" customHeight="1" x14ac:dyDescent="0.15">
      <c r="A978" s="42" t="s">
        <v>2881</v>
      </c>
      <c r="B978" s="180"/>
      <c r="C978" s="22" t="s">
        <v>12</v>
      </c>
      <c r="D978" s="181" t="s">
        <v>2814</v>
      </c>
      <c r="E978" s="178" t="s">
        <v>2830</v>
      </c>
      <c r="F978" s="179" t="s">
        <v>2831</v>
      </c>
      <c r="G978" s="182" t="s">
        <v>1942</v>
      </c>
      <c r="H978" s="171">
        <f>INVENTARIO[[#This Row],[Precio Final]]</f>
        <v>3</v>
      </c>
      <c r="I978" s="194">
        <f t="shared" si="69"/>
        <v>3</v>
      </c>
      <c r="J978" s="120">
        <v>1</v>
      </c>
      <c r="K978" s="112">
        <f>SUMIFS(VENTAS[Cantidad],VENTAS[Código del producto Vendido],INVENTARIO[[#This Row],[Code]])</f>
        <v>0</v>
      </c>
      <c r="L978" s="110">
        <f>INVENTARIO[[#This Row],[Entradas]]-INVENTARIO[[#This Row],[Salidas]]</f>
        <v>1</v>
      </c>
      <c r="M978" s="171">
        <f>INVENTARIO[[#This Row],[Precio Final]]*10%</f>
        <v>0.30000000000000004</v>
      </c>
      <c r="N978" s="42"/>
      <c r="O978" s="42"/>
      <c r="P978" s="42">
        <v>2</v>
      </c>
      <c r="Q978" s="110"/>
      <c r="R978" s="42"/>
      <c r="S978" s="177">
        <f t="shared" si="70"/>
        <v>0</v>
      </c>
      <c r="T978" s="42">
        <f>INVENTARIO[[#This Row],[Costo Unitario (USD)]]+INVENTARIO[[#This Row],[Costo Envío (USD)]]</f>
        <v>2</v>
      </c>
      <c r="U978" s="168">
        <f>INVENTARIO[[#This Row],[Costo total]]*1.5</f>
        <v>3</v>
      </c>
      <c r="V978" s="184">
        <v>3</v>
      </c>
      <c r="W978" s="42">
        <f>INVENTARIO[[#This Row],[Precio Final]]*30%</f>
        <v>0.89999999999999991</v>
      </c>
      <c r="X978" s="42">
        <f>INVENTARIO[[#This Row],[Ganancia Unitaria]]*INVENTARIO[[#This Row],[Salidas]]</f>
        <v>0</v>
      </c>
      <c r="Y978" s="42"/>
      <c r="Z978" s="20"/>
      <c r="AA978" s="20">
        <f>INVENTARIO[[#This Row],[Costo total]]*INVENTARIO[[#This Row],[Entradas]]</f>
        <v>2</v>
      </c>
      <c r="AB978" s="43">
        <f>INVENTARIO[[#This Row],[Stock Actual]]*INVENTARIO[[#This Row],[Costo total]]</f>
        <v>2</v>
      </c>
    </row>
    <row r="979" spans="1:28" ht="55" customHeight="1" x14ac:dyDescent="0.15">
      <c r="A979" s="42" t="s">
        <v>2882</v>
      </c>
      <c r="B979" s="180"/>
      <c r="C979" s="22" t="s">
        <v>12</v>
      </c>
      <c r="D979" s="181" t="s">
        <v>2814</v>
      </c>
      <c r="E979" s="178" t="s">
        <v>2835</v>
      </c>
      <c r="F979" s="179" t="s">
        <v>2832</v>
      </c>
      <c r="G979" s="182" t="s">
        <v>2827</v>
      </c>
      <c r="H979" s="171">
        <f>INVENTARIO[[#This Row],[Precio Final]]</f>
        <v>7.5</v>
      </c>
      <c r="I979" s="194">
        <f t="shared" si="69"/>
        <v>7.5</v>
      </c>
      <c r="J979" s="120">
        <v>1</v>
      </c>
      <c r="K979" s="112">
        <f>SUMIFS(VENTAS[Cantidad],VENTAS[Código del producto Vendido],INVENTARIO[[#This Row],[Code]])</f>
        <v>0</v>
      </c>
      <c r="L979" s="110">
        <f>INVENTARIO[[#This Row],[Entradas]]-INVENTARIO[[#This Row],[Salidas]]</f>
        <v>1</v>
      </c>
      <c r="M979" s="171">
        <f>INVENTARIO[[#This Row],[Precio Final]]*10%</f>
        <v>0.75</v>
      </c>
      <c r="N979" s="42"/>
      <c r="O979" s="42"/>
      <c r="P979" s="42">
        <v>5</v>
      </c>
      <c r="Q979" s="110"/>
      <c r="R979" s="42"/>
      <c r="S979" s="177">
        <f t="shared" si="70"/>
        <v>0</v>
      </c>
      <c r="T979" s="42">
        <f>INVENTARIO[[#This Row],[Costo Unitario (USD)]]+INVENTARIO[[#This Row],[Costo Envío (USD)]]</f>
        <v>5</v>
      </c>
      <c r="U979" s="168">
        <f>INVENTARIO[[#This Row],[Costo total]]*1.5</f>
        <v>7.5</v>
      </c>
      <c r="V979" s="184">
        <v>7.5</v>
      </c>
      <c r="W979" s="42">
        <f>INVENTARIO[[#This Row],[Precio Final]]*30%</f>
        <v>2.25</v>
      </c>
      <c r="X979" s="42">
        <f>INVENTARIO[[#This Row],[Ganancia Unitaria]]*INVENTARIO[[#This Row],[Salidas]]</f>
        <v>0</v>
      </c>
      <c r="Y979" s="42"/>
      <c r="Z979" s="20"/>
      <c r="AA979" s="20">
        <f>INVENTARIO[[#This Row],[Costo total]]*INVENTARIO[[#This Row],[Entradas]]</f>
        <v>5</v>
      </c>
      <c r="AB979" s="43">
        <f>INVENTARIO[[#This Row],[Stock Actual]]*INVENTARIO[[#This Row],[Costo total]]</f>
        <v>5</v>
      </c>
    </row>
    <row r="980" spans="1:28" ht="55" customHeight="1" x14ac:dyDescent="0.15">
      <c r="A980" s="42" t="s">
        <v>2883</v>
      </c>
      <c r="B980" s="180"/>
      <c r="C980" s="22" t="s">
        <v>12</v>
      </c>
      <c r="D980" s="181" t="s">
        <v>2814</v>
      </c>
      <c r="E980" s="178" t="s">
        <v>2834</v>
      </c>
      <c r="F980" s="179" t="s">
        <v>2380</v>
      </c>
      <c r="G980" s="182" t="s">
        <v>2827</v>
      </c>
      <c r="H980" s="171">
        <f>INVENTARIO[[#This Row],[Precio Final]]</f>
        <v>4.5</v>
      </c>
      <c r="I980" s="194">
        <f t="shared" si="69"/>
        <v>4.5</v>
      </c>
      <c r="J980" s="120">
        <v>1</v>
      </c>
      <c r="K980" s="112">
        <f>SUMIFS(VENTAS[Cantidad],VENTAS[Código del producto Vendido],INVENTARIO[[#This Row],[Code]])</f>
        <v>0</v>
      </c>
      <c r="L980" s="110">
        <f>INVENTARIO[[#This Row],[Entradas]]-INVENTARIO[[#This Row],[Salidas]]</f>
        <v>1</v>
      </c>
      <c r="M980" s="171">
        <f>INVENTARIO[[#This Row],[Precio Final]]*10%</f>
        <v>0.45</v>
      </c>
      <c r="N980" s="42"/>
      <c r="O980" s="42"/>
      <c r="P980" s="42">
        <v>3</v>
      </c>
      <c r="Q980" s="110"/>
      <c r="R980" s="42"/>
      <c r="S980" s="177">
        <f t="shared" si="70"/>
        <v>0</v>
      </c>
      <c r="T980" s="42">
        <f>INVENTARIO[[#This Row],[Costo Unitario (USD)]]+INVENTARIO[[#This Row],[Costo Envío (USD)]]</f>
        <v>3</v>
      </c>
      <c r="U980" s="168">
        <f>INVENTARIO[[#This Row],[Costo total]]*1.5</f>
        <v>4.5</v>
      </c>
      <c r="V980" s="184">
        <v>4.5</v>
      </c>
      <c r="W980" s="42">
        <f>INVENTARIO[[#This Row],[Precio Final]]*30%</f>
        <v>1.3499999999999999</v>
      </c>
      <c r="X980" s="42">
        <f>INVENTARIO[[#This Row],[Ganancia Unitaria]]*INVENTARIO[[#This Row],[Salidas]]</f>
        <v>0</v>
      </c>
      <c r="Y980" s="42"/>
      <c r="Z980" s="20"/>
      <c r="AA980" s="20">
        <f>INVENTARIO[[#This Row],[Costo total]]*INVENTARIO[[#This Row],[Entradas]]</f>
        <v>3</v>
      </c>
      <c r="AB980" s="43">
        <f>INVENTARIO[[#This Row],[Stock Actual]]*INVENTARIO[[#This Row],[Costo total]]</f>
        <v>3</v>
      </c>
    </row>
    <row r="981" spans="1:28" ht="55" customHeight="1" x14ac:dyDescent="0.15">
      <c r="A981" s="42" t="s">
        <v>2884</v>
      </c>
      <c r="B981" s="180"/>
      <c r="C981" s="22" t="s">
        <v>12</v>
      </c>
      <c r="D981" s="181" t="s">
        <v>2814</v>
      </c>
      <c r="E981" s="178" t="s">
        <v>2833</v>
      </c>
      <c r="F981" s="179" t="s">
        <v>2380</v>
      </c>
      <c r="G981" s="182" t="s">
        <v>2827</v>
      </c>
      <c r="H981" s="171">
        <f>INVENTARIO[[#This Row],[Precio Final]]</f>
        <v>6</v>
      </c>
      <c r="I981" s="194">
        <f t="shared" si="69"/>
        <v>6</v>
      </c>
      <c r="J981" s="120">
        <v>3</v>
      </c>
      <c r="K981" s="112">
        <f>SUMIFS(VENTAS[Cantidad],VENTAS[Código del producto Vendido],INVENTARIO[[#This Row],[Code]])</f>
        <v>0</v>
      </c>
      <c r="L981" s="110">
        <f>INVENTARIO[[#This Row],[Entradas]]-INVENTARIO[[#This Row],[Salidas]]</f>
        <v>3</v>
      </c>
      <c r="M981" s="171">
        <f>INVENTARIO[[#This Row],[Precio Final]]*10%</f>
        <v>0.60000000000000009</v>
      </c>
      <c r="N981" s="42"/>
      <c r="O981" s="42"/>
      <c r="P981" s="42">
        <v>4</v>
      </c>
      <c r="Q981" s="110"/>
      <c r="R981" s="42"/>
      <c r="S981" s="177">
        <f t="shared" si="70"/>
        <v>0</v>
      </c>
      <c r="T981" s="42">
        <f>INVENTARIO[[#This Row],[Costo Unitario (USD)]]+INVENTARIO[[#This Row],[Costo Envío (USD)]]</f>
        <v>4</v>
      </c>
      <c r="U981" s="168">
        <f>INVENTARIO[[#This Row],[Costo total]]*1.5</f>
        <v>6</v>
      </c>
      <c r="V981" s="184">
        <v>6</v>
      </c>
      <c r="W981" s="42">
        <f>INVENTARIO[[#This Row],[Precio Final]]*30%</f>
        <v>1.7999999999999998</v>
      </c>
      <c r="X981" s="42">
        <f>INVENTARIO[[#This Row],[Ganancia Unitaria]]*INVENTARIO[[#This Row],[Salidas]]</f>
        <v>0</v>
      </c>
      <c r="Y981" s="42"/>
      <c r="Z981" s="20"/>
      <c r="AA981" s="20">
        <f>INVENTARIO[[#This Row],[Costo total]]*INVENTARIO[[#This Row],[Entradas]]</f>
        <v>12</v>
      </c>
      <c r="AB981" s="43">
        <f>INVENTARIO[[#This Row],[Stock Actual]]*INVENTARIO[[#This Row],[Costo total]]</f>
        <v>12</v>
      </c>
    </row>
    <row r="982" spans="1:28" ht="55" customHeight="1" x14ac:dyDescent="0.15">
      <c r="A982" s="42" t="s">
        <v>2885</v>
      </c>
      <c r="B982" s="180"/>
      <c r="C982" s="22" t="s">
        <v>12</v>
      </c>
      <c r="D982" s="181" t="s">
        <v>2814</v>
      </c>
      <c r="E982" s="178" t="s">
        <v>2837</v>
      </c>
      <c r="F982" s="179" t="s">
        <v>2838</v>
      </c>
      <c r="G982" s="182" t="s">
        <v>2839</v>
      </c>
      <c r="H982" s="171">
        <f>INVENTARIO[[#This Row],[Precio Final]]</f>
        <v>4.5</v>
      </c>
      <c r="I982" s="194">
        <f t="shared" si="69"/>
        <v>4.5</v>
      </c>
      <c r="J982" s="120">
        <v>1</v>
      </c>
      <c r="K982" s="112">
        <f>SUMIFS(VENTAS[Cantidad],VENTAS[Código del producto Vendido],INVENTARIO[[#This Row],[Code]])</f>
        <v>0</v>
      </c>
      <c r="L982" s="110">
        <f>INVENTARIO[[#This Row],[Entradas]]-INVENTARIO[[#This Row],[Salidas]]</f>
        <v>1</v>
      </c>
      <c r="M982" s="171">
        <f>INVENTARIO[[#This Row],[Precio Final]]*10%</f>
        <v>0.45</v>
      </c>
      <c r="N982" s="42"/>
      <c r="O982" s="42"/>
      <c r="P982" s="42">
        <v>3</v>
      </c>
      <c r="Q982" s="110"/>
      <c r="R982" s="42"/>
      <c r="S982" s="177">
        <f t="shared" si="70"/>
        <v>0</v>
      </c>
      <c r="T982" s="42">
        <f>INVENTARIO[[#This Row],[Costo Unitario (USD)]]+INVENTARIO[[#This Row],[Costo Envío (USD)]]</f>
        <v>3</v>
      </c>
      <c r="U982" s="168">
        <f>INVENTARIO[[#This Row],[Costo total]]*1.5</f>
        <v>4.5</v>
      </c>
      <c r="V982" s="184">
        <v>4.5</v>
      </c>
      <c r="W982" s="42">
        <f>INVENTARIO[[#This Row],[Precio Final]]*30%</f>
        <v>1.3499999999999999</v>
      </c>
      <c r="X982" s="42">
        <f>INVENTARIO[[#This Row],[Ganancia Unitaria]]*INVENTARIO[[#This Row],[Salidas]]</f>
        <v>0</v>
      </c>
      <c r="Y982" s="42"/>
      <c r="Z982" s="20"/>
      <c r="AA982" s="20">
        <f>INVENTARIO[[#This Row],[Costo total]]*INVENTARIO[[#This Row],[Entradas]]</f>
        <v>3</v>
      </c>
      <c r="AB982" s="43">
        <f>INVENTARIO[[#This Row],[Stock Actual]]*INVENTARIO[[#This Row],[Costo total]]</f>
        <v>3</v>
      </c>
    </row>
    <row r="983" spans="1:28" ht="55" customHeight="1" x14ac:dyDescent="0.15">
      <c r="A983" s="42" t="s">
        <v>2886</v>
      </c>
      <c r="B983" s="180"/>
      <c r="C983" s="22" t="s">
        <v>12</v>
      </c>
      <c r="D983" s="181" t="s">
        <v>2814</v>
      </c>
      <c r="E983" s="178" t="s">
        <v>2840</v>
      </c>
      <c r="F983" s="179" t="s">
        <v>2380</v>
      </c>
      <c r="G983" s="182" t="s">
        <v>2827</v>
      </c>
      <c r="H983" s="171">
        <f>INVENTARIO[[#This Row],[Precio Final]]</f>
        <v>4.5</v>
      </c>
      <c r="I983" s="194">
        <f t="shared" ref="I983:I991" si="71">U983</f>
        <v>4.5</v>
      </c>
      <c r="J983" s="120">
        <v>1</v>
      </c>
      <c r="K983" s="112">
        <f>SUMIFS(VENTAS[Cantidad],VENTAS[Código del producto Vendido],INVENTARIO[[#This Row],[Code]])</f>
        <v>0</v>
      </c>
      <c r="L983" s="110">
        <f>INVENTARIO[[#This Row],[Entradas]]-INVENTARIO[[#This Row],[Salidas]]</f>
        <v>1</v>
      </c>
      <c r="M983" s="171">
        <f>INVENTARIO[[#This Row],[Precio Final]]*10%</f>
        <v>0.45</v>
      </c>
      <c r="N983" s="42"/>
      <c r="O983" s="42"/>
      <c r="P983" s="42">
        <v>3</v>
      </c>
      <c r="Q983" s="110"/>
      <c r="R983" s="42"/>
      <c r="S983" s="177">
        <f t="shared" ref="S983:S991" si="72">Q983*R983/1000</f>
        <v>0</v>
      </c>
      <c r="T983" s="42">
        <f>INVENTARIO[[#This Row],[Costo Unitario (USD)]]+INVENTARIO[[#This Row],[Costo Envío (USD)]]</f>
        <v>3</v>
      </c>
      <c r="U983" s="168">
        <f>INVENTARIO[[#This Row],[Costo total]]*1.5</f>
        <v>4.5</v>
      </c>
      <c r="V983" s="184">
        <v>4.5</v>
      </c>
      <c r="W983" s="42">
        <f>INVENTARIO[[#This Row],[Precio Final]]*30%</f>
        <v>1.3499999999999999</v>
      </c>
      <c r="X983" s="42">
        <f>INVENTARIO[[#This Row],[Ganancia Unitaria]]*INVENTARIO[[#This Row],[Salidas]]</f>
        <v>0</v>
      </c>
      <c r="Y983" s="42"/>
      <c r="Z983" s="20"/>
      <c r="AA983" s="20">
        <f>INVENTARIO[[#This Row],[Costo total]]*INVENTARIO[[#This Row],[Entradas]]</f>
        <v>3</v>
      </c>
      <c r="AB983" s="43">
        <f>INVENTARIO[[#This Row],[Stock Actual]]*INVENTARIO[[#This Row],[Costo total]]</f>
        <v>3</v>
      </c>
    </row>
    <row r="984" spans="1:28" ht="55" customHeight="1" x14ac:dyDescent="0.15">
      <c r="A984" s="42" t="s">
        <v>2887</v>
      </c>
      <c r="B984" s="180"/>
      <c r="C984" s="22" t="s">
        <v>12</v>
      </c>
      <c r="D984" s="181" t="s">
        <v>2814</v>
      </c>
      <c r="E984" s="178" t="s">
        <v>706</v>
      </c>
      <c r="F984" s="179" t="s">
        <v>2389</v>
      </c>
      <c r="G984" s="182" t="s">
        <v>426</v>
      </c>
      <c r="H984" s="171">
        <f>INVENTARIO[[#This Row],[Precio Final]]</f>
        <v>7.5</v>
      </c>
      <c r="I984" s="194">
        <f t="shared" si="71"/>
        <v>7.5</v>
      </c>
      <c r="J984" s="120">
        <v>1</v>
      </c>
      <c r="K984" s="112">
        <f>SUMIFS(VENTAS[Cantidad],VENTAS[Código del producto Vendido],INVENTARIO[[#This Row],[Code]])</f>
        <v>0</v>
      </c>
      <c r="L984" s="110">
        <f>INVENTARIO[[#This Row],[Entradas]]-INVENTARIO[[#This Row],[Salidas]]</f>
        <v>1</v>
      </c>
      <c r="M984" s="171">
        <f>INVENTARIO[[#This Row],[Precio Final]]*10%</f>
        <v>0.75</v>
      </c>
      <c r="N984" s="42"/>
      <c r="O984" s="42"/>
      <c r="P984" s="42">
        <v>5</v>
      </c>
      <c r="Q984" s="110"/>
      <c r="R984" s="42"/>
      <c r="S984" s="177">
        <f t="shared" si="72"/>
        <v>0</v>
      </c>
      <c r="T984" s="42">
        <f>INVENTARIO[[#This Row],[Costo Unitario (USD)]]+INVENTARIO[[#This Row],[Costo Envío (USD)]]</f>
        <v>5</v>
      </c>
      <c r="U984" s="168">
        <f>INVENTARIO[[#This Row],[Costo total]]*1.5</f>
        <v>7.5</v>
      </c>
      <c r="V984" s="184">
        <v>7.5</v>
      </c>
      <c r="W984" s="42">
        <f>INVENTARIO[[#This Row],[Precio Final]]*30%</f>
        <v>2.25</v>
      </c>
      <c r="X984" s="42">
        <f>INVENTARIO[[#This Row],[Ganancia Unitaria]]*INVENTARIO[[#This Row],[Salidas]]</f>
        <v>0</v>
      </c>
      <c r="Y984" s="42"/>
      <c r="Z984" s="20"/>
      <c r="AA984" s="20">
        <f>INVENTARIO[[#This Row],[Costo total]]*INVENTARIO[[#This Row],[Entradas]]</f>
        <v>5</v>
      </c>
      <c r="AB984" s="43">
        <f>INVENTARIO[[#This Row],[Stock Actual]]*INVENTARIO[[#This Row],[Costo total]]</f>
        <v>5</v>
      </c>
    </row>
    <row r="985" spans="1:28" ht="55" customHeight="1" x14ac:dyDescent="0.15">
      <c r="A985" s="42" t="s">
        <v>2888</v>
      </c>
      <c r="B985" s="180"/>
      <c r="C985" s="22" t="s">
        <v>12</v>
      </c>
      <c r="D985" s="181" t="s">
        <v>2814</v>
      </c>
      <c r="E985" s="178" t="s">
        <v>2841</v>
      </c>
      <c r="F985" s="179" t="s">
        <v>2370</v>
      </c>
      <c r="G985" s="182" t="s">
        <v>2827</v>
      </c>
      <c r="H985" s="171">
        <f>INVENTARIO[[#This Row],[Precio Final]]</f>
        <v>3</v>
      </c>
      <c r="I985" s="194">
        <f t="shared" si="71"/>
        <v>3</v>
      </c>
      <c r="J985" s="120">
        <v>1</v>
      </c>
      <c r="K985" s="112">
        <f>SUMIFS(VENTAS[Cantidad],VENTAS[Código del producto Vendido],INVENTARIO[[#This Row],[Code]])</f>
        <v>0</v>
      </c>
      <c r="L985" s="110">
        <f>INVENTARIO[[#This Row],[Entradas]]-INVENTARIO[[#This Row],[Salidas]]</f>
        <v>1</v>
      </c>
      <c r="M985" s="171">
        <f>INVENTARIO[[#This Row],[Precio Final]]*10%</f>
        <v>0.30000000000000004</v>
      </c>
      <c r="N985" s="42"/>
      <c r="O985" s="42"/>
      <c r="P985" s="42">
        <v>2</v>
      </c>
      <c r="Q985" s="110"/>
      <c r="R985" s="42"/>
      <c r="S985" s="177">
        <f t="shared" si="72"/>
        <v>0</v>
      </c>
      <c r="T985" s="42">
        <f>INVENTARIO[[#This Row],[Costo Unitario (USD)]]+INVENTARIO[[#This Row],[Costo Envío (USD)]]</f>
        <v>2</v>
      </c>
      <c r="U985" s="168">
        <f>INVENTARIO[[#This Row],[Costo total]]*1.5</f>
        <v>3</v>
      </c>
      <c r="V985" s="184">
        <v>3</v>
      </c>
      <c r="W985" s="42">
        <f>INVENTARIO[[#This Row],[Precio Final]]*30%</f>
        <v>0.89999999999999991</v>
      </c>
      <c r="X985" s="42">
        <f>INVENTARIO[[#This Row],[Ganancia Unitaria]]*INVENTARIO[[#This Row],[Salidas]]</f>
        <v>0</v>
      </c>
      <c r="Y985" s="42"/>
      <c r="Z985" s="20"/>
      <c r="AA985" s="20">
        <f>INVENTARIO[[#This Row],[Costo total]]*INVENTARIO[[#This Row],[Entradas]]</f>
        <v>2</v>
      </c>
      <c r="AB985" s="43">
        <f>INVENTARIO[[#This Row],[Stock Actual]]*INVENTARIO[[#This Row],[Costo total]]</f>
        <v>2</v>
      </c>
    </row>
    <row r="986" spans="1:28" ht="55" customHeight="1" x14ac:dyDescent="0.15">
      <c r="A986" s="42" t="s">
        <v>2889</v>
      </c>
      <c r="B986" s="180"/>
      <c r="C986" s="22" t="s">
        <v>12</v>
      </c>
      <c r="D986" s="181" t="s">
        <v>2814</v>
      </c>
      <c r="E986" s="178" t="s">
        <v>2842</v>
      </c>
      <c r="F986" s="179" t="s">
        <v>2380</v>
      </c>
      <c r="G986" s="182" t="s">
        <v>1942</v>
      </c>
      <c r="H986" s="171">
        <f>INVENTARIO[[#This Row],[Precio Final]]</f>
        <v>7.5</v>
      </c>
      <c r="I986" s="194">
        <f t="shared" si="71"/>
        <v>7.5</v>
      </c>
      <c r="J986" s="120">
        <v>1</v>
      </c>
      <c r="K986" s="112">
        <f>SUMIFS(VENTAS[Cantidad],VENTAS[Código del producto Vendido],INVENTARIO[[#This Row],[Code]])</f>
        <v>0</v>
      </c>
      <c r="L986" s="110">
        <f>INVENTARIO[[#This Row],[Entradas]]-INVENTARIO[[#This Row],[Salidas]]</f>
        <v>1</v>
      </c>
      <c r="M986" s="171">
        <f>INVENTARIO[[#This Row],[Precio Final]]*10%</f>
        <v>0.75</v>
      </c>
      <c r="N986" s="42"/>
      <c r="O986" s="42"/>
      <c r="P986" s="42">
        <v>5</v>
      </c>
      <c r="Q986" s="110"/>
      <c r="R986" s="42"/>
      <c r="S986" s="177">
        <f t="shared" si="72"/>
        <v>0</v>
      </c>
      <c r="T986" s="42">
        <v>5</v>
      </c>
      <c r="U986" s="168">
        <f>INVENTARIO[[#This Row],[Costo total]]*1.5</f>
        <v>7.5</v>
      </c>
      <c r="V986" s="184">
        <v>7.5</v>
      </c>
      <c r="W986" s="42">
        <f>INVENTARIO[[#This Row],[Precio Final]]*30%</f>
        <v>2.25</v>
      </c>
      <c r="X986" s="42">
        <f>INVENTARIO[[#This Row],[Ganancia Unitaria]]*INVENTARIO[[#This Row],[Salidas]]</f>
        <v>0</v>
      </c>
      <c r="Y986" s="42"/>
      <c r="Z986" s="20"/>
      <c r="AA986" s="20">
        <f>INVENTARIO[[#This Row],[Costo total]]*INVENTARIO[[#This Row],[Entradas]]</f>
        <v>5</v>
      </c>
      <c r="AB986" s="43">
        <f>INVENTARIO[[#This Row],[Stock Actual]]*INVENTARIO[[#This Row],[Costo total]]</f>
        <v>5</v>
      </c>
    </row>
    <row r="987" spans="1:28" ht="55" customHeight="1" x14ac:dyDescent="0.15">
      <c r="A987" s="42" t="s">
        <v>2890</v>
      </c>
      <c r="B987" s="180"/>
      <c r="C987" s="22" t="s">
        <v>12</v>
      </c>
      <c r="D987" s="181" t="s">
        <v>2814</v>
      </c>
      <c r="E987" s="178" t="s">
        <v>2843</v>
      </c>
      <c r="F987" s="179" t="s">
        <v>2816</v>
      </c>
      <c r="G987" s="182" t="s">
        <v>2283</v>
      </c>
      <c r="H987" s="171">
        <f>INVENTARIO[[#This Row],[Precio Final]]</f>
        <v>12</v>
      </c>
      <c r="I987" s="194">
        <f t="shared" si="71"/>
        <v>12</v>
      </c>
      <c r="J987" s="120">
        <v>1</v>
      </c>
      <c r="K987" s="112">
        <f>SUMIFS(VENTAS[Cantidad],VENTAS[Código del producto Vendido],INVENTARIO[[#This Row],[Code]])</f>
        <v>0</v>
      </c>
      <c r="L987" s="110">
        <f>INVENTARIO[[#This Row],[Entradas]]-INVENTARIO[[#This Row],[Salidas]]</f>
        <v>1</v>
      </c>
      <c r="M987" s="171">
        <f>INVENTARIO[[#This Row],[Precio Final]]*10%</f>
        <v>1.2000000000000002</v>
      </c>
      <c r="N987" s="42"/>
      <c r="O987" s="42"/>
      <c r="P987" s="42">
        <v>8</v>
      </c>
      <c r="Q987" s="110"/>
      <c r="R987" s="42"/>
      <c r="S987" s="177">
        <f t="shared" si="72"/>
        <v>0</v>
      </c>
      <c r="T987" s="42">
        <f>INVENTARIO[[#This Row],[Costo Unitario (USD)]]+INVENTARIO[[#This Row],[Costo Envío (USD)]]</f>
        <v>8</v>
      </c>
      <c r="U987" s="168">
        <f>INVENTARIO[[#This Row],[Costo total]]*1.5</f>
        <v>12</v>
      </c>
      <c r="V987" s="184">
        <v>12</v>
      </c>
      <c r="W987" s="42">
        <f>INVENTARIO[[#This Row],[Precio Final]]*30%</f>
        <v>3.5999999999999996</v>
      </c>
      <c r="X987" s="42">
        <f>INVENTARIO[[#This Row],[Ganancia Unitaria]]*INVENTARIO[[#This Row],[Salidas]]</f>
        <v>0</v>
      </c>
      <c r="Y987" s="42"/>
      <c r="Z987" s="20"/>
      <c r="AA987" s="20">
        <f>INVENTARIO[[#This Row],[Costo total]]*INVENTARIO[[#This Row],[Entradas]]</f>
        <v>8</v>
      </c>
      <c r="AB987" s="43">
        <f>INVENTARIO[[#This Row],[Stock Actual]]*INVENTARIO[[#This Row],[Costo total]]</f>
        <v>8</v>
      </c>
    </row>
    <row r="988" spans="1:28" ht="55" customHeight="1" x14ac:dyDescent="0.15">
      <c r="A988" s="42" t="s">
        <v>2891</v>
      </c>
      <c r="B988" s="180"/>
      <c r="C988" s="22" t="s">
        <v>12</v>
      </c>
      <c r="D988" s="181" t="s">
        <v>2814</v>
      </c>
      <c r="E988" s="178" t="s">
        <v>2940</v>
      </c>
      <c r="F988" s="179" t="s">
        <v>2491</v>
      </c>
      <c r="G988" s="182" t="s">
        <v>2827</v>
      </c>
      <c r="H988" s="171">
        <f>INVENTARIO[[#This Row],[Precio Final]]</f>
        <v>6</v>
      </c>
      <c r="I988" s="194">
        <f t="shared" si="71"/>
        <v>6</v>
      </c>
      <c r="J988" s="120">
        <v>1</v>
      </c>
      <c r="K988" s="112">
        <f>SUMIFS(VENTAS[Cantidad],VENTAS[Código del producto Vendido],INVENTARIO[[#This Row],[Code]])</f>
        <v>0</v>
      </c>
      <c r="L988" s="110">
        <f>INVENTARIO[[#This Row],[Entradas]]-INVENTARIO[[#This Row],[Salidas]]</f>
        <v>1</v>
      </c>
      <c r="M988" s="171">
        <f>INVENTARIO[[#This Row],[Precio Final]]*10%</f>
        <v>0.60000000000000009</v>
      </c>
      <c r="N988" s="42"/>
      <c r="O988" s="42"/>
      <c r="P988" s="42">
        <v>4</v>
      </c>
      <c r="Q988" s="110"/>
      <c r="R988" s="42"/>
      <c r="S988" s="177">
        <f t="shared" si="72"/>
        <v>0</v>
      </c>
      <c r="T988" s="42">
        <f>INVENTARIO[[#This Row],[Costo Unitario (USD)]]+INVENTARIO[[#This Row],[Costo Envío (USD)]]</f>
        <v>4</v>
      </c>
      <c r="U988" s="168">
        <f>INVENTARIO[[#This Row],[Costo total]]*1.5</f>
        <v>6</v>
      </c>
      <c r="V988" s="184">
        <v>6</v>
      </c>
      <c r="W988" s="42">
        <f>INVENTARIO[[#This Row],[Precio Final]]*30%</f>
        <v>1.7999999999999998</v>
      </c>
      <c r="X988" s="42">
        <f>INVENTARIO[[#This Row],[Ganancia Unitaria]]*INVENTARIO[[#This Row],[Salidas]]</f>
        <v>0</v>
      </c>
      <c r="Y988" s="42"/>
      <c r="Z988" s="20"/>
      <c r="AA988" s="20">
        <f>INVENTARIO[[#This Row],[Costo total]]*INVENTARIO[[#This Row],[Entradas]]</f>
        <v>4</v>
      </c>
      <c r="AB988" s="43">
        <f>INVENTARIO[[#This Row],[Stock Actual]]*INVENTARIO[[#This Row],[Costo total]]</f>
        <v>4</v>
      </c>
    </row>
    <row r="989" spans="1:28" ht="55" customHeight="1" x14ac:dyDescent="0.15">
      <c r="A989" s="42" t="s">
        <v>2892</v>
      </c>
      <c r="B989" s="180"/>
      <c r="C989" s="22" t="s">
        <v>12</v>
      </c>
      <c r="D989" s="181" t="s">
        <v>2814</v>
      </c>
      <c r="E989" s="178" t="s">
        <v>706</v>
      </c>
      <c r="F989" s="179" t="s">
        <v>2844</v>
      </c>
      <c r="G989" s="182" t="s">
        <v>2283</v>
      </c>
      <c r="H989" s="171">
        <f>INVENTARIO[[#This Row],[Precio Final]]</f>
        <v>7.5</v>
      </c>
      <c r="I989" s="194">
        <f t="shared" si="71"/>
        <v>7.5</v>
      </c>
      <c r="J989" s="120">
        <v>1</v>
      </c>
      <c r="K989" s="112">
        <f>SUMIFS(VENTAS[Cantidad],VENTAS[Código del producto Vendido],INVENTARIO[[#This Row],[Code]])</f>
        <v>0</v>
      </c>
      <c r="L989" s="110">
        <f>INVENTARIO[[#This Row],[Entradas]]-INVENTARIO[[#This Row],[Salidas]]</f>
        <v>1</v>
      </c>
      <c r="M989" s="171">
        <f>INVENTARIO[[#This Row],[Precio Final]]*10%</f>
        <v>0.75</v>
      </c>
      <c r="N989" s="42"/>
      <c r="O989" s="42"/>
      <c r="P989" s="42">
        <v>5</v>
      </c>
      <c r="Q989" s="110"/>
      <c r="R989" s="42"/>
      <c r="S989" s="177">
        <f t="shared" si="72"/>
        <v>0</v>
      </c>
      <c r="T989" s="42">
        <f>INVENTARIO[[#This Row],[Costo Unitario (USD)]]+INVENTARIO[[#This Row],[Costo Envío (USD)]]</f>
        <v>5</v>
      </c>
      <c r="U989" s="168">
        <f>INVENTARIO[[#This Row],[Costo total]]*1.5</f>
        <v>7.5</v>
      </c>
      <c r="V989" s="184">
        <v>7.5</v>
      </c>
      <c r="W989" s="42">
        <f>INVENTARIO[[#This Row],[Precio Final]]*30%</f>
        <v>2.25</v>
      </c>
      <c r="X989" s="42">
        <f>INVENTARIO[[#This Row],[Ganancia Unitaria]]*INVENTARIO[[#This Row],[Salidas]]</f>
        <v>0</v>
      </c>
      <c r="Y989" s="42"/>
      <c r="Z989" s="20"/>
      <c r="AA989" s="20">
        <f>INVENTARIO[[#This Row],[Costo total]]*INVENTARIO[[#This Row],[Entradas]]</f>
        <v>5</v>
      </c>
      <c r="AB989" s="43">
        <f>INVENTARIO[[#This Row],[Stock Actual]]*INVENTARIO[[#This Row],[Costo total]]</f>
        <v>5</v>
      </c>
    </row>
    <row r="990" spans="1:28" ht="55" customHeight="1" x14ac:dyDescent="0.15">
      <c r="A990" s="42" t="s">
        <v>2893</v>
      </c>
      <c r="B990" s="180"/>
      <c r="C990" s="22" t="s">
        <v>12</v>
      </c>
      <c r="D990" s="181" t="s">
        <v>2814</v>
      </c>
      <c r="E990" s="178" t="s">
        <v>706</v>
      </c>
      <c r="F990" s="179" t="s">
        <v>2369</v>
      </c>
      <c r="G990" s="182" t="s">
        <v>426</v>
      </c>
      <c r="H990" s="171">
        <f>INVENTARIO[[#This Row],[Precio Final]]</f>
        <v>8</v>
      </c>
      <c r="I990" s="194">
        <f t="shared" si="71"/>
        <v>12</v>
      </c>
      <c r="J990" s="120">
        <v>1</v>
      </c>
      <c r="K990" s="112">
        <f>SUMIFS(VENTAS[Cantidad],VENTAS[Código del producto Vendido],INVENTARIO[[#This Row],[Code]])</f>
        <v>0</v>
      </c>
      <c r="L990" s="110">
        <f>INVENTARIO[[#This Row],[Entradas]]-INVENTARIO[[#This Row],[Salidas]]</f>
        <v>1</v>
      </c>
      <c r="M990" s="171">
        <f>INVENTARIO[[#This Row],[Precio Final]]*10%</f>
        <v>0.8</v>
      </c>
      <c r="N990" s="42"/>
      <c r="O990" s="42"/>
      <c r="P990" s="42">
        <v>8</v>
      </c>
      <c r="Q990" s="110"/>
      <c r="R990" s="42"/>
      <c r="S990" s="177">
        <f t="shared" si="72"/>
        <v>0</v>
      </c>
      <c r="T990" s="42">
        <f>INVENTARIO[[#This Row],[Costo Unitario (USD)]]+INVENTARIO[[#This Row],[Costo Envío (USD)]]</f>
        <v>8</v>
      </c>
      <c r="U990" s="168">
        <f>INVENTARIO[[#This Row],[Costo total]]*1.5</f>
        <v>12</v>
      </c>
      <c r="V990" s="184">
        <v>8</v>
      </c>
      <c r="W990" s="42">
        <f>INVENTARIO[[#This Row],[Precio Final]]*30%</f>
        <v>2.4</v>
      </c>
      <c r="X990" s="42">
        <f>INVENTARIO[[#This Row],[Ganancia Unitaria]]*INVENTARIO[[#This Row],[Salidas]]</f>
        <v>0</v>
      </c>
      <c r="Y990" s="42"/>
      <c r="Z990" s="20"/>
      <c r="AA990" s="20">
        <f>INVENTARIO[[#This Row],[Costo total]]*INVENTARIO[[#This Row],[Entradas]]</f>
        <v>8</v>
      </c>
      <c r="AB990" s="43">
        <f>INVENTARIO[[#This Row],[Stock Actual]]*INVENTARIO[[#This Row],[Costo total]]</f>
        <v>8</v>
      </c>
    </row>
    <row r="991" spans="1:28" ht="55" customHeight="1" x14ac:dyDescent="0.15">
      <c r="A991" s="42" t="s">
        <v>2894</v>
      </c>
      <c r="B991" s="180"/>
      <c r="C991" s="22" t="s">
        <v>12</v>
      </c>
      <c r="D991" s="181" t="s">
        <v>2814</v>
      </c>
      <c r="E991" s="178" t="s">
        <v>2845</v>
      </c>
      <c r="F991" s="179" t="s">
        <v>2375</v>
      </c>
      <c r="G991" s="182" t="s">
        <v>2846</v>
      </c>
      <c r="H991" s="171">
        <f>INVENTARIO[[#This Row],[Precio Final]]</f>
        <v>3</v>
      </c>
      <c r="I991" s="194">
        <f t="shared" si="71"/>
        <v>3</v>
      </c>
      <c r="J991" s="120">
        <v>1</v>
      </c>
      <c r="K991" s="112">
        <f>SUMIFS(VENTAS[Cantidad],VENTAS[Código del producto Vendido],INVENTARIO[[#This Row],[Code]])</f>
        <v>0</v>
      </c>
      <c r="L991" s="110">
        <f>INVENTARIO[[#This Row],[Entradas]]-INVENTARIO[[#This Row],[Salidas]]</f>
        <v>1</v>
      </c>
      <c r="M991" s="171">
        <f>INVENTARIO[[#This Row],[Precio Final]]*10%</f>
        <v>0.30000000000000004</v>
      </c>
      <c r="N991" s="42"/>
      <c r="O991" s="42"/>
      <c r="P991" s="42">
        <v>2</v>
      </c>
      <c r="Q991" s="110"/>
      <c r="R991" s="42"/>
      <c r="S991" s="177">
        <f t="shared" si="72"/>
        <v>0</v>
      </c>
      <c r="T991" s="42">
        <f>INVENTARIO[[#This Row],[Costo Unitario (USD)]]+INVENTARIO[[#This Row],[Costo Envío (USD)]]</f>
        <v>2</v>
      </c>
      <c r="U991" s="168">
        <f>INVENTARIO[[#This Row],[Costo total]]*1.5</f>
        <v>3</v>
      </c>
      <c r="V991" s="184">
        <v>3</v>
      </c>
      <c r="W991" s="42">
        <f>INVENTARIO[[#This Row],[Precio Final]]*30%</f>
        <v>0.89999999999999991</v>
      </c>
      <c r="X991" s="42">
        <f>INVENTARIO[[#This Row],[Ganancia Unitaria]]*INVENTARIO[[#This Row],[Salidas]]</f>
        <v>0</v>
      </c>
      <c r="Y991" s="42"/>
      <c r="Z991" s="20"/>
      <c r="AA991" s="20">
        <f>INVENTARIO[[#This Row],[Costo total]]*INVENTARIO[[#This Row],[Entradas]]</f>
        <v>2</v>
      </c>
      <c r="AB991" s="43">
        <f>INVENTARIO[[#This Row],[Stock Actual]]*INVENTARIO[[#This Row],[Costo total]]</f>
        <v>2</v>
      </c>
    </row>
    <row r="992" spans="1:28" ht="55" customHeight="1" x14ac:dyDescent="0.15">
      <c r="A992" s="42" t="s">
        <v>2895</v>
      </c>
      <c r="B992" s="180"/>
      <c r="C992" s="22" t="s">
        <v>12</v>
      </c>
      <c r="D992" s="181" t="s">
        <v>2814</v>
      </c>
      <c r="E992" s="178" t="s">
        <v>2848</v>
      </c>
      <c r="F992" s="179" t="s">
        <v>2362</v>
      </c>
      <c r="G992" s="182" t="s">
        <v>2827</v>
      </c>
      <c r="H992" s="171">
        <f>INVENTARIO[[#This Row],[Precio Final]]</f>
        <v>4.5</v>
      </c>
      <c r="I992" s="194">
        <f t="shared" ref="I992:I997" si="73">U992</f>
        <v>4.5</v>
      </c>
      <c r="J992" s="120">
        <v>1</v>
      </c>
      <c r="K992" s="112">
        <f>SUMIFS(VENTAS[Cantidad],VENTAS[Código del producto Vendido],INVENTARIO[[#This Row],[Code]])</f>
        <v>0</v>
      </c>
      <c r="L992" s="110">
        <f>INVENTARIO[[#This Row],[Entradas]]-INVENTARIO[[#This Row],[Salidas]]</f>
        <v>1</v>
      </c>
      <c r="M992" s="171">
        <f>INVENTARIO[[#This Row],[Precio Final]]*10%</f>
        <v>0.45</v>
      </c>
      <c r="N992" s="42"/>
      <c r="O992" s="42"/>
      <c r="P992" s="42">
        <v>3</v>
      </c>
      <c r="Q992" s="110"/>
      <c r="R992" s="42"/>
      <c r="S992" s="177">
        <f t="shared" ref="S992:S997" si="74">Q992*R992/1000</f>
        <v>0</v>
      </c>
      <c r="T992" s="42">
        <f>INVENTARIO[[#This Row],[Costo Unitario (USD)]]+INVENTARIO[[#This Row],[Costo Envío (USD)]]</f>
        <v>3</v>
      </c>
      <c r="U992" s="168">
        <f>INVENTARIO[[#This Row],[Costo total]]*1.5</f>
        <v>4.5</v>
      </c>
      <c r="V992" s="184">
        <v>4.5</v>
      </c>
      <c r="W992" s="42">
        <f>INVENTARIO[[#This Row],[Precio Final]]*30%</f>
        <v>1.3499999999999999</v>
      </c>
      <c r="X992" s="42">
        <f>INVENTARIO[[#This Row],[Ganancia Unitaria]]*INVENTARIO[[#This Row],[Salidas]]</f>
        <v>0</v>
      </c>
      <c r="Y992" s="42"/>
      <c r="Z992" s="20"/>
      <c r="AA992" s="20">
        <f>INVENTARIO[[#This Row],[Costo total]]*INVENTARIO[[#This Row],[Entradas]]</f>
        <v>3</v>
      </c>
      <c r="AB992" s="43">
        <f>INVENTARIO[[#This Row],[Stock Actual]]*INVENTARIO[[#This Row],[Costo total]]</f>
        <v>3</v>
      </c>
    </row>
    <row r="993" spans="1:28" ht="55" customHeight="1" x14ac:dyDescent="0.15">
      <c r="A993" s="42" t="s">
        <v>2896</v>
      </c>
      <c r="B993" s="180"/>
      <c r="C993" s="22" t="s">
        <v>12</v>
      </c>
      <c r="D993" s="181" t="s">
        <v>2814</v>
      </c>
      <c r="E993" s="178" t="s">
        <v>2852</v>
      </c>
      <c r="F993" s="179" t="s">
        <v>2847</v>
      </c>
      <c r="G993" s="182" t="s">
        <v>2827</v>
      </c>
      <c r="H993" s="171">
        <f>INVENTARIO[[#This Row],[Precio Final]]</f>
        <v>3</v>
      </c>
      <c r="I993" s="194">
        <f t="shared" si="73"/>
        <v>3</v>
      </c>
      <c r="J993" s="120">
        <v>1</v>
      </c>
      <c r="K993" s="112">
        <f>SUMIFS(VENTAS[Cantidad],VENTAS[Código del producto Vendido],INVENTARIO[[#This Row],[Code]])</f>
        <v>0</v>
      </c>
      <c r="L993" s="110">
        <f>INVENTARIO[[#This Row],[Entradas]]-INVENTARIO[[#This Row],[Salidas]]</f>
        <v>1</v>
      </c>
      <c r="M993" s="171">
        <f>INVENTARIO[[#This Row],[Precio Final]]*10%</f>
        <v>0.30000000000000004</v>
      </c>
      <c r="N993" s="42"/>
      <c r="O993" s="42"/>
      <c r="P993" s="42">
        <v>2</v>
      </c>
      <c r="Q993" s="110"/>
      <c r="R993" s="42"/>
      <c r="S993" s="177">
        <f t="shared" si="74"/>
        <v>0</v>
      </c>
      <c r="T993" s="42">
        <f>INVENTARIO[[#This Row],[Costo Unitario (USD)]]+INVENTARIO[[#This Row],[Costo Envío (USD)]]</f>
        <v>2</v>
      </c>
      <c r="U993" s="168">
        <f>INVENTARIO[[#This Row],[Costo total]]*1.5</f>
        <v>3</v>
      </c>
      <c r="V993" s="184">
        <v>3</v>
      </c>
      <c r="W993" s="42">
        <f>INVENTARIO[[#This Row],[Precio Final]]*30%</f>
        <v>0.89999999999999991</v>
      </c>
      <c r="X993" s="42">
        <f>INVENTARIO[[#This Row],[Ganancia Unitaria]]*INVENTARIO[[#This Row],[Salidas]]</f>
        <v>0</v>
      </c>
      <c r="Y993" s="42"/>
      <c r="Z993" s="20"/>
      <c r="AA993" s="20">
        <f>INVENTARIO[[#This Row],[Costo total]]*INVENTARIO[[#This Row],[Entradas]]</f>
        <v>2</v>
      </c>
      <c r="AB993" s="43">
        <f>INVENTARIO[[#This Row],[Stock Actual]]*INVENTARIO[[#This Row],[Costo total]]</f>
        <v>2</v>
      </c>
    </row>
    <row r="994" spans="1:28" ht="55" customHeight="1" x14ac:dyDescent="0.15">
      <c r="A994" s="42" t="s">
        <v>2897</v>
      </c>
      <c r="B994" s="180"/>
      <c r="C994" s="22" t="s">
        <v>12</v>
      </c>
      <c r="D994" s="181" t="s">
        <v>2814</v>
      </c>
      <c r="E994" s="178" t="s">
        <v>2939</v>
      </c>
      <c r="F994" s="179" t="s">
        <v>2849</v>
      </c>
      <c r="G994" s="182" t="s">
        <v>2827</v>
      </c>
      <c r="H994" s="171">
        <f>INVENTARIO[[#This Row],[Precio Final]]</f>
        <v>15</v>
      </c>
      <c r="I994" s="194">
        <f t="shared" si="73"/>
        <v>15</v>
      </c>
      <c r="J994" s="120">
        <v>2</v>
      </c>
      <c r="K994" s="112">
        <f>SUMIFS(VENTAS[Cantidad],VENTAS[Código del producto Vendido],INVENTARIO[[#This Row],[Code]])</f>
        <v>0</v>
      </c>
      <c r="L994" s="110">
        <f>INVENTARIO[[#This Row],[Entradas]]-INVENTARIO[[#This Row],[Salidas]]</f>
        <v>2</v>
      </c>
      <c r="M994" s="171">
        <f>INVENTARIO[[#This Row],[Precio Final]]*10%</f>
        <v>1.5</v>
      </c>
      <c r="N994" s="42"/>
      <c r="O994" s="42"/>
      <c r="P994" s="42">
        <v>10</v>
      </c>
      <c r="Q994" s="110"/>
      <c r="R994" s="42"/>
      <c r="S994" s="177">
        <f t="shared" si="74"/>
        <v>0</v>
      </c>
      <c r="T994" s="42">
        <f>INVENTARIO[[#This Row],[Costo Unitario (USD)]]+INVENTARIO[[#This Row],[Costo Envío (USD)]]</f>
        <v>10</v>
      </c>
      <c r="U994" s="168">
        <f>INVENTARIO[[#This Row],[Costo total]]*1.5</f>
        <v>15</v>
      </c>
      <c r="V994" s="184">
        <v>15</v>
      </c>
      <c r="W994" s="42">
        <f>INVENTARIO[[#This Row],[Precio Final]]*30%</f>
        <v>4.5</v>
      </c>
      <c r="X994" s="42">
        <f>INVENTARIO[[#This Row],[Ganancia Unitaria]]*INVENTARIO[[#This Row],[Salidas]]</f>
        <v>0</v>
      </c>
      <c r="Y994" s="42"/>
      <c r="Z994" s="20"/>
      <c r="AA994" s="20">
        <f>INVENTARIO[[#This Row],[Costo total]]*INVENTARIO[[#This Row],[Entradas]]</f>
        <v>20</v>
      </c>
      <c r="AB994" s="43">
        <f>INVENTARIO[[#This Row],[Stock Actual]]*INVENTARIO[[#This Row],[Costo total]]</f>
        <v>20</v>
      </c>
    </row>
    <row r="995" spans="1:28" ht="55" customHeight="1" x14ac:dyDescent="0.15">
      <c r="A995" s="42" t="s">
        <v>2898</v>
      </c>
      <c r="B995" s="180"/>
      <c r="C995" s="22" t="s">
        <v>12</v>
      </c>
      <c r="D995" s="181" t="s">
        <v>2814</v>
      </c>
      <c r="E995" s="178" t="s">
        <v>2850</v>
      </c>
      <c r="F995" s="179" t="s">
        <v>2851</v>
      </c>
      <c r="G995" s="182" t="s">
        <v>2827</v>
      </c>
      <c r="H995" s="171">
        <f>INVENTARIO[[#This Row],[Precio Final]]</f>
        <v>4.5</v>
      </c>
      <c r="I995" s="194">
        <f t="shared" si="73"/>
        <v>3</v>
      </c>
      <c r="J995" s="120">
        <v>1</v>
      </c>
      <c r="K995" s="112">
        <f>SUMIFS(VENTAS[Cantidad],VENTAS[Código del producto Vendido],INVENTARIO[[#This Row],[Code]])</f>
        <v>0</v>
      </c>
      <c r="L995" s="110">
        <f>INVENTARIO[[#This Row],[Entradas]]-INVENTARIO[[#This Row],[Salidas]]</f>
        <v>1</v>
      </c>
      <c r="M995" s="171">
        <f>INVENTARIO[[#This Row],[Precio Final]]*10%</f>
        <v>0.45</v>
      </c>
      <c r="N995" s="42"/>
      <c r="O995" s="42"/>
      <c r="P995" s="42">
        <v>2</v>
      </c>
      <c r="Q995" s="110"/>
      <c r="R995" s="42"/>
      <c r="S995" s="177">
        <f t="shared" si="74"/>
        <v>0</v>
      </c>
      <c r="T995" s="42">
        <f>INVENTARIO[[#This Row],[Costo Unitario (USD)]]+INVENTARIO[[#This Row],[Costo Envío (USD)]]</f>
        <v>2</v>
      </c>
      <c r="U995" s="168">
        <f>INVENTARIO[[#This Row],[Costo total]]*1.5</f>
        <v>3</v>
      </c>
      <c r="V995" s="184">
        <v>4.5</v>
      </c>
      <c r="W995" s="42">
        <f>INVENTARIO[[#This Row],[Precio Final]]*30%</f>
        <v>1.3499999999999999</v>
      </c>
      <c r="X995" s="42">
        <f>INVENTARIO[[#This Row],[Ganancia Unitaria]]*INVENTARIO[[#This Row],[Salidas]]</f>
        <v>0</v>
      </c>
      <c r="Y995" s="42"/>
      <c r="Z995" s="20"/>
      <c r="AA995" s="20">
        <f>INVENTARIO[[#This Row],[Costo total]]*INVENTARIO[[#This Row],[Entradas]]</f>
        <v>2</v>
      </c>
      <c r="AB995" s="43">
        <f>INVENTARIO[[#This Row],[Stock Actual]]*INVENTARIO[[#This Row],[Costo total]]</f>
        <v>2</v>
      </c>
    </row>
    <row r="996" spans="1:28" ht="55" customHeight="1" x14ac:dyDescent="0.15">
      <c r="A996" s="42" t="s">
        <v>2899</v>
      </c>
      <c r="B996" s="180"/>
      <c r="C996" s="22" t="s">
        <v>12</v>
      </c>
      <c r="D996" s="181" t="s">
        <v>2814</v>
      </c>
      <c r="E996" s="178" t="s">
        <v>2853</v>
      </c>
      <c r="F996" s="179" t="s">
        <v>2380</v>
      </c>
      <c r="G996" s="182" t="s">
        <v>2817</v>
      </c>
      <c r="H996" s="171">
        <f>INVENTARIO[[#This Row],[Precio Final]]</f>
        <v>4.5</v>
      </c>
      <c r="I996" s="194">
        <f t="shared" si="73"/>
        <v>3</v>
      </c>
      <c r="J996" s="120">
        <v>1</v>
      </c>
      <c r="K996" s="112">
        <f>SUMIFS(VENTAS[Cantidad],VENTAS[Código del producto Vendido],INVENTARIO[[#This Row],[Code]])</f>
        <v>0</v>
      </c>
      <c r="L996" s="110">
        <f>INVENTARIO[[#This Row],[Entradas]]-INVENTARIO[[#This Row],[Salidas]]</f>
        <v>1</v>
      </c>
      <c r="M996" s="171">
        <f>INVENTARIO[[#This Row],[Precio Final]]*10%</f>
        <v>0.45</v>
      </c>
      <c r="N996" s="42"/>
      <c r="O996" s="42"/>
      <c r="P996" s="42">
        <v>2</v>
      </c>
      <c r="Q996" s="110"/>
      <c r="R996" s="42"/>
      <c r="S996" s="177">
        <f t="shared" si="74"/>
        <v>0</v>
      </c>
      <c r="T996" s="42">
        <f>INVENTARIO[[#This Row],[Costo Unitario (USD)]]+INVENTARIO[[#This Row],[Costo Envío (USD)]]</f>
        <v>2</v>
      </c>
      <c r="U996" s="168">
        <f>INVENTARIO[[#This Row],[Costo total]]*1.5</f>
        <v>3</v>
      </c>
      <c r="V996" s="184">
        <v>4.5</v>
      </c>
      <c r="W996" s="42">
        <f>INVENTARIO[[#This Row],[Precio Final]]*30%</f>
        <v>1.3499999999999999</v>
      </c>
      <c r="X996" s="42">
        <f>INVENTARIO[[#This Row],[Ganancia Unitaria]]*INVENTARIO[[#This Row],[Salidas]]</f>
        <v>0</v>
      </c>
      <c r="Y996" s="42"/>
      <c r="Z996" s="20"/>
      <c r="AA996" s="20">
        <f>INVENTARIO[[#This Row],[Costo total]]*INVENTARIO[[#This Row],[Entradas]]</f>
        <v>2</v>
      </c>
      <c r="AB996" s="43">
        <f>INVENTARIO[[#This Row],[Stock Actual]]*INVENTARIO[[#This Row],[Costo total]]</f>
        <v>2</v>
      </c>
    </row>
    <row r="997" spans="1:28" ht="55" customHeight="1" x14ac:dyDescent="0.15">
      <c r="A997" s="42" t="s">
        <v>2934</v>
      </c>
      <c r="B997" s="180"/>
      <c r="C997" s="22" t="s">
        <v>12</v>
      </c>
      <c r="D997" s="181" t="s">
        <v>2814</v>
      </c>
      <c r="E997" s="178" t="s">
        <v>2937</v>
      </c>
      <c r="F997" s="179" t="s">
        <v>2374</v>
      </c>
      <c r="G997" s="182" t="s">
        <v>164</v>
      </c>
      <c r="H997" s="171">
        <f>INVENTARIO[[#This Row],[Precio Final]]</f>
        <v>22</v>
      </c>
      <c r="I997" s="194">
        <f t="shared" si="73"/>
        <v>22</v>
      </c>
      <c r="J997" s="120">
        <v>1</v>
      </c>
      <c r="K997" s="112">
        <f>SUMIFS(VENTAS[Cantidad],VENTAS[Código del producto Vendido],INVENTARIO[[#This Row],[Code]])</f>
        <v>1</v>
      </c>
      <c r="L997" s="110">
        <f>INVENTARIO[[#This Row],[Entradas]]-INVENTARIO[[#This Row],[Salidas]]</f>
        <v>0</v>
      </c>
      <c r="M997" s="171">
        <f>INVENTARIO[[#This Row],[Precio Final]]*10%</f>
        <v>2.2000000000000002</v>
      </c>
      <c r="N997" s="42"/>
      <c r="O997" s="42"/>
      <c r="P997" s="42">
        <v>0</v>
      </c>
      <c r="Q997" s="110"/>
      <c r="R997" s="42"/>
      <c r="S997" s="177">
        <f t="shared" si="74"/>
        <v>0</v>
      </c>
      <c r="T997" s="42">
        <v>0</v>
      </c>
      <c r="U997" s="168">
        <v>22</v>
      </c>
      <c r="V997" s="184">
        <v>22</v>
      </c>
      <c r="W997" s="42">
        <f>INVENTARIO[[#This Row],[Precio Final]]*30%</f>
        <v>6.6</v>
      </c>
      <c r="X997" s="42">
        <f>INVENTARIO[[#This Row],[Ganancia Unitaria]]*INVENTARIO[[#This Row],[Salidas]]</f>
        <v>6.6</v>
      </c>
      <c r="Y997" s="42"/>
      <c r="Z997" s="20"/>
      <c r="AA997" s="20">
        <f>INVENTARIO[[#This Row],[Costo total]]*INVENTARIO[[#This Row],[Entradas]]</f>
        <v>0</v>
      </c>
      <c r="AB997" s="43">
        <f>INVENTARIO[[#This Row],[Stock Actual]]*INVENTARIO[[#This Row],[Costo total]]</f>
        <v>0</v>
      </c>
    </row>
    <row r="998" spans="1:28" ht="55" customHeight="1" x14ac:dyDescent="0.15">
      <c r="A998" s="42" t="s">
        <v>2935</v>
      </c>
      <c r="B998" s="180"/>
      <c r="C998" s="22" t="s">
        <v>12</v>
      </c>
      <c r="D998" s="181" t="s">
        <v>2814</v>
      </c>
      <c r="E998" s="178" t="s">
        <v>2937</v>
      </c>
      <c r="F998" s="179" t="s">
        <v>2483</v>
      </c>
      <c r="G998" s="182" t="s">
        <v>164</v>
      </c>
      <c r="H998" s="43">
        <f>INVENTARIO[[#This Row],[Precio Final]]</f>
        <v>22</v>
      </c>
      <c r="I998" s="194">
        <f t="shared" ref="I998:I1028" si="75">U998</f>
        <v>22</v>
      </c>
      <c r="J998" s="120">
        <v>1</v>
      </c>
      <c r="K998" s="112">
        <f>SUMIFS(VENTAS[Cantidad],VENTAS[Código del producto Vendido],INVENTARIO[[#This Row],[Code]])</f>
        <v>0</v>
      </c>
      <c r="L998" s="110">
        <f>INVENTARIO[[#This Row],[Entradas]]-INVENTARIO[[#This Row],[Salidas]]</f>
        <v>1</v>
      </c>
      <c r="M998" s="43">
        <f>INVENTARIO[[#This Row],[Precio Final]]*10%</f>
        <v>2.2000000000000002</v>
      </c>
      <c r="N998" s="42"/>
      <c r="O998" s="42"/>
      <c r="P998" s="42">
        <v>0</v>
      </c>
      <c r="Q998" s="110"/>
      <c r="R998" s="42"/>
      <c r="S998" s="177">
        <f t="shared" ref="S998:S1028" si="76">Q998*R998/1000</f>
        <v>0</v>
      </c>
      <c r="T998" s="183">
        <v>0</v>
      </c>
      <c r="U998" s="191">
        <v>22</v>
      </c>
      <c r="V998" s="184">
        <v>22</v>
      </c>
      <c r="W998" s="42">
        <f>INVENTARIO[[#This Row],[Precio Final]]*30%</f>
        <v>6.6</v>
      </c>
      <c r="X998" s="42">
        <f>INVENTARIO[[#This Row],[Ganancia Unitaria]]*INVENTARIO[[#This Row],[Salidas]]</f>
        <v>0</v>
      </c>
      <c r="Y998" s="42"/>
      <c r="Z998" s="20"/>
      <c r="AA998" s="20">
        <f>INVENTARIO[[#This Row],[Costo total]]*INVENTARIO[[#This Row],[Entradas]]</f>
        <v>0</v>
      </c>
      <c r="AB998" s="43">
        <f>INVENTARIO[[#This Row],[Stock Actual]]*INVENTARIO[[#This Row],[Costo total]]</f>
        <v>0</v>
      </c>
    </row>
    <row r="999" spans="1:28" ht="55" customHeight="1" x14ac:dyDescent="0.15">
      <c r="A999" s="42" t="s">
        <v>2936</v>
      </c>
      <c r="B999" s="180"/>
      <c r="C999" s="22" t="s">
        <v>12</v>
      </c>
      <c r="D999" s="181" t="s">
        <v>2814</v>
      </c>
      <c r="E999" s="178" t="s">
        <v>2937</v>
      </c>
      <c r="F999" s="179" t="s">
        <v>2938</v>
      </c>
      <c r="G999" s="182" t="s">
        <v>164</v>
      </c>
      <c r="H999" s="43">
        <f>INVENTARIO[[#This Row],[Precio Final]]</f>
        <v>22</v>
      </c>
      <c r="I999" s="194">
        <f t="shared" si="75"/>
        <v>22</v>
      </c>
      <c r="J999" s="120">
        <v>1</v>
      </c>
      <c r="K999" s="112">
        <f>SUMIFS(VENTAS[Cantidad],VENTAS[Código del producto Vendido],INVENTARIO[[#This Row],[Code]])</f>
        <v>0</v>
      </c>
      <c r="L999" s="110">
        <f>INVENTARIO[[#This Row],[Entradas]]-INVENTARIO[[#This Row],[Salidas]]</f>
        <v>1</v>
      </c>
      <c r="M999" s="43">
        <f>INVENTARIO[[#This Row],[Precio Final]]*10%</f>
        <v>2.2000000000000002</v>
      </c>
      <c r="N999" s="42"/>
      <c r="O999" s="42"/>
      <c r="P999" s="42">
        <v>0</v>
      </c>
      <c r="Q999" s="110"/>
      <c r="R999" s="42"/>
      <c r="S999" s="177">
        <f t="shared" si="76"/>
        <v>0</v>
      </c>
      <c r="T999" s="183">
        <v>0</v>
      </c>
      <c r="U999" s="191">
        <v>22</v>
      </c>
      <c r="V999" s="184">
        <v>22</v>
      </c>
      <c r="W999" s="42">
        <f>INVENTARIO[[#This Row],[Precio Final]]*30%</f>
        <v>6.6</v>
      </c>
      <c r="X999" s="42">
        <f>INVENTARIO[[#This Row],[Ganancia Unitaria]]*INVENTARIO[[#This Row],[Salidas]]</f>
        <v>0</v>
      </c>
      <c r="Y999" s="42"/>
      <c r="Z999" s="20"/>
      <c r="AA999" s="20">
        <f>INVENTARIO[[#This Row],[Costo total]]*INVENTARIO[[#This Row],[Entradas]]</f>
        <v>0</v>
      </c>
      <c r="AB999" s="43">
        <f>INVENTARIO[[#This Row],[Stock Actual]]*INVENTARIO[[#This Row],[Costo total]]</f>
        <v>0</v>
      </c>
    </row>
    <row r="1000" spans="1:28" ht="55" customHeight="1" x14ac:dyDescent="0.15">
      <c r="A1000" s="42" t="s">
        <v>2941</v>
      </c>
      <c r="B1000" s="180"/>
      <c r="C1000" s="22" t="s">
        <v>12</v>
      </c>
      <c r="D1000" s="181" t="s">
        <v>2814</v>
      </c>
      <c r="E1000" s="178" t="s">
        <v>2948</v>
      </c>
      <c r="F1000" s="179" t="s">
        <v>2949</v>
      </c>
      <c r="G1000" s="182"/>
      <c r="H1000" s="43">
        <f>INVENTARIO[[#This Row],[Precio Final]]</f>
        <v>3</v>
      </c>
      <c r="I1000" s="194">
        <f>INVENTARIO[[#This Row],[Precio Final]]</f>
        <v>3</v>
      </c>
      <c r="J1000" s="120">
        <v>1</v>
      </c>
      <c r="K1000" s="112">
        <f>SUMIFS(VENTAS[Cantidad],VENTAS[Código del producto Vendido],INVENTARIO[[#This Row],[Code]])</f>
        <v>0</v>
      </c>
      <c r="L1000" s="110">
        <f>INVENTARIO[[#This Row],[Entradas]]-INVENTARIO[[#This Row],[Salidas]]</f>
        <v>1</v>
      </c>
      <c r="M1000" s="43">
        <f>INVENTARIO[[#This Row],[Precio Final]]*10%</f>
        <v>0.30000000000000004</v>
      </c>
      <c r="N1000" s="42"/>
      <c r="O1000" s="42"/>
      <c r="P1000" s="42">
        <v>0</v>
      </c>
      <c r="Q1000" s="110"/>
      <c r="R1000" s="42"/>
      <c r="S1000" s="177">
        <f t="shared" si="76"/>
        <v>0</v>
      </c>
      <c r="T1000" s="183">
        <v>0</v>
      </c>
      <c r="U1000" s="191">
        <f t="shared" ref="U1000:U1028" si="77">ROUNDUP(T1000,0)</f>
        <v>0</v>
      </c>
      <c r="V1000" s="184">
        <v>3</v>
      </c>
      <c r="W1000" s="42">
        <v>0</v>
      </c>
      <c r="X1000" s="42">
        <f>INVENTARIO[[#This Row],[Ganancia Unitaria]]*INVENTARIO[[#This Row],[Salidas]]</f>
        <v>0</v>
      </c>
      <c r="Y1000" s="42"/>
      <c r="Z1000" s="20">
        <f>INVENTARIO[[#This Row],[Precio Final]]*25%</f>
        <v>0.75</v>
      </c>
      <c r="AA1000" s="20">
        <f>INVENTARIO[[#This Row],[Costo total]]*INVENTARIO[[#This Row],[Entradas]]</f>
        <v>0</v>
      </c>
      <c r="AB1000" s="43">
        <f>INVENTARIO[[#This Row],[Stock Actual]]*INVENTARIO[[#This Row],[Costo total]]</f>
        <v>0</v>
      </c>
    </row>
    <row r="1001" spans="1:28" ht="55" customHeight="1" x14ac:dyDescent="0.15">
      <c r="A1001" s="42" t="s">
        <v>2942</v>
      </c>
      <c r="B1001" s="180"/>
      <c r="C1001" s="22" t="s">
        <v>12</v>
      </c>
      <c r="D1001" s="181" t="s">
        <v>2814</v>
      </c>
      <c r="E1001" s="178" t="s">
        <v>2950</v>
      </c>
      <c r="F1001" s="179" t="s">
        <v>2951</v>
      </c>
      <c r="G1001" s="182" t="s">
        <v>2952</v>
      </c>
      <c r="H1001" s="43">
        <f>INVENTARIO[[#This Row],[Precio Final]]</f>
        <v>3</v>
      </c>
      <c r="I1001" s="194">
        <f>INVENTARIO[[#This Row],[Precio Final]]</f>
        <v>3</v>
      </c>
      <c r="J1001" s="120">
        <v>1</v>
      </c>
      <c r="K1001" s="112">
        <f>SUMIFS(VENTAS[Cantidad],VENTAS[Código del producto Vendido],INVENTARIO[[#This Row],[Code]])</f>
        <v>0</v>
      </c>
      <c r="L1001" s="110">
        <f>INVENTARIO[[#This Row],[Entradas]]-INVENTARIO[[#This Row],[Salidas]]</f>
        <v>1</v>
      </c>
      <c r="M1001" s="43">
        <f>INVENTARIO[[#This Row],[Precio Final]]*10%</f>
        <v>0.30000000000000004</v>
      </c>
      <c r="N1001" s="42"/>
      <c r="O1001" s="42"/>
      <c r="P1001" s="42">
        <v>0</v>
      </c>
      <c r="Q1001" s="110"/>
      <c r="R1001" s="42"/>
      <c r="S1001" s="177">
        <f t="shared" si="76"/>
        <v>0</v>
      </c>
      <c r="T1001" s="183">
        <v>0</v>
      </c>
      <c r="U1001" s="191">
        <f t="shared" si="77"/>
        <v>0</v>
      </c>
      <c r="V1001" s="184">
        <v>3</v>
      </c>
      <c r="W1001" s="42">
        <v>0</v>
      </c>
      <c r="X1001" s="42">
        <f>INVENTARIO[[#This Row],[Ganancia Unitaria]]*INVENTARIO[[#This Row],[Salidas]]</f>
        <v>0</v>
      </c>
      <c r="Y1001" s="42"/>
      <c r="Z1001" s="20">
        <f>INVENTARIO[[#This Row],[Precio Final]]*25%</f>
        <v>0.75</v>
      </c>
      <c r="AA1001" s="20">
        <f>INVENTARIO[[#This Row],[Costo total]]*INVENTARIO[[#This Row],[Entradas]]</f>
        <v>0</v>
      </c>
      <c r="AB1001" s="43">
        <f>INVENTARIO[[#This Row],[Stock Actual]]*INVENTARIO[[#This Row],[Costo total]]</f>
        <v>0</v>
      </c>
    </row>
    <row r="1002" spans="1:28" ht="55" customHeight="1" x14ac:dyDescent="0.15">
      <c r="A1002" s="42" t="s">
        <v>2943</v>
      </c>
      <c r="B1002" s="180"/>
      <c r="C1002" s="22" t="s">
        <v>12</v>
      </c>
      <c r="D1002" s="181" t="s">
        <v>2814</v>
      </c>
      <c r="E1002" s="178" t="s">
        <v>2953</v>
      </c>
      <c r="F1002" s="179" t="s">
        <v>2389</v>
      </c>
      <c r="G1002" s="182"/>
      <c r="H1002" s="43">
        <f>INVENTARIO[[#This Row],[Precio Final]]</f>
        <v>3</v>
      </c>
      <c r="I1002" s="194">
        <f>INVENTARIO[[#This Row],[Precio Final]]</f>
        <v>3</v>
      </c>
      <c r="J1002" s="120">
        <v>1</v>
      </c>
      <c r="K1002" s="112">
        <f>SUMIFS(VENTAS[Cantidad],VENTAS[Código del producto Vendido],INVENTARIO[[#This Row],[Code]])</f>
        <v>0</v>
      </c>
      <c r="L1002" s="110">
        <f>INVENTARIO[[#This Row],[Entradas]]-INVENTARIO[[#This Row],[Salidas]]</f>
        <v>1</v>
      </c>
      <c r="M1002" s="43">
        <f>INVENTARIO[[#This Row],[Precio Final]]*10%</f>
        <v>0.30000000000000004</v>
      </c>
      <c r="N1002" s="42"/>
      <c r="O1002" s="42"/>
      <c r="P1002" s="42">
        <v>0</v>
      </c>
      <c r="Q1002" s="110"/>
      <c r="R1002" s="42"/>
      <c r="S1002" s="177">
        <f t="shared" si="76"/>
        <v>0</v>
      </c>
      <c r="T1002" s="183">
        <v>0</v>
      </c>
      <c r="U1002" s="191">
        <f t="shared" si="77"/>
        <v>0</v>
      </c>
      <c r="V1002" s="184">
        <v>3</v>
      </c>
      <c r="W1002" s="42">
        <v>0</v>
      </c>
      <c r="X1002" s="42">
        <f>INVENTARIO[[#This Row],[Ganancia Unitaria]]*INVENTARIO[[#This Row],[Salidas]]</f>
        <v>0</v>
      </c>
      <c r="Y1002" s="42"/>
      <c r="Z1002" s="20">
        <f>INVENTARIO[[#This Row],[Precio Final]]*25%</f>
        <v>0.75</v>
      </c>
      <c r="AA1002" s="20">
        <f>INVENTARIO[[#This Row],[Costo total]]*INVENTARIO[[#This Row],[Entradas]]</f>
        <v>0</v>
      </c>
      <c r="AB1002" s="43">
        <f>INVENTARIO[[#This Row],[Stock Actual]]*INVENTARIO[[#This Row],[Costo total]]</f>
        <v>0</v>
      </c>
    </row>
    <row r="1003" spans="1:28" ht="55" customHeight="1" x14ac:dyDescent="0.15">
      <c r="A1003" s="42" t="s">
        <v>2944</v>
      </c>
      <c r="B1003" s="180"/>
      <c r="C1003" s="22" t="s">
        <v>12</v>
      </c>
      <c r="D1003" s="181" t="s">
        <v>2814</v>
      </c>
      <c r="E1003" s="178" t="s">
        <v>2954</v>
      </c>
      <c r="F1003" s="179" t="s">
        <v>2803</v>
      </c>
      <c r="G1003" s="182" t="s">
        <v>2955</v>
      </c>
      <c r="H1003" s="43">
        <f>INVENTARIO[[#This Row],[Precio Final]]</f>
        <v>3</v>
      </c>
      <c r="I1003" s="194">
        <f>INVENTARIO[[#This Row],[Precio Final]]</f>
        <v>3</v>
      </c>
      <c r="J1003" s="120">
        <v>1</v>
      </c>
      <c r="K1003" s="112">
        <f>SUMIFS(VENTAS[Cantidad],VENTAS[Código del producto Vendido],INVENTARIO[[#This Row],[Code]])</f>
        <v>0</v>
      </c>
      <c r="L1003" s="110">
        <f>INVENTARIO[[#This Row],[Entradas]]-INVENTARIO[[#This Row],[Salidas]]</f>
        <v>1</v>
      </c>
      <c r="M1003" s="43">
        <f>INVENTARIO[[#This Row],[Precio Final]]*10%</f>
        <v>0.30000000000000004</v>
      </c>
      <c r="N1003" s="42"/>
      <c r="O1003" s="42"/>
      <c r="P1003" s="42">
        <v>0</v>
      </c>
      <c r="Q1003" s="110"/>
      <c r="R1003" s="42"/>
      <c r="S1003" s="177">
        <f t="shared" si="76"/>
        <v>0</v>
      </c>
      <c r="T1003" s="183">
        <v>0</v>
      </c>
      <c r="U1003" s="191">
        <f t="shared" si="77"/>
        <v>0</v>
      </c>
      <c r="V1003" s="184">
        <v>3</v>
      </c>
      <c r="W1003" s="42">
        <v>0</v>
      </c>
      <c r="X1003" s="42">
        <f>INVENTARIO[[#This Row],[Ganancia Unitaria]]*INVENTARIO[[#This Row],[Salidas]]</f>
        <v>0</v>
      </c>
      <c r="Y1003" s="42"/>
      <c r="Z1003" s="20">
        <f>INVENTARIO[[#This Row],[Precio Final]]*25%</f>
        <v>0.75</v>
      </c>
      <c r="AA1003" s="20">
        <f>INVENTARIO[[#This Row],[Costo total]]*INVENTARIO[[#This Row],[Entradas]]</f>
        <v>0</v>
      </c>
      <c r="AB1003" s="43">
        <f>INVENTARIO[[#This Row],[Stock Actual]]*INVENTARIO[[#This Row],[Costo total]]</f>
        <v>0</v>
      </c>
    </row>
    <row r="1004" spans="1:28" ht="55" customHeight="1" x14ac:dyDescent="0.15">
      <c r="A1004" s="42" t="s">
        <v>2945</v>
      </c>
      <c r="B1004" s="180"/>
      <c r="C1004" s="22" t="s">
        <v>12</v>
      </c>
      <c r="D1004" s="181" t="s">
        <v>2814</v>
      </c>
      <c r="E1004" s="178" t="s">
        <v>2956</v>
      </c>
      <c r="F1004" s="179" t="s">
        <v>2957</v>
      </c>
      <c r="G1004" s="182"/>
      <c r="H1004" s="43">
        <f>INVENTARIO[[#This Row],[Precio Final]]</f>
        <v>2</v>
      </c>
      <c r="I1004" s="194">
        <f>INVENTARIO[[#This Row],[Precio Final]]</f>
        <v>2</v>
      </c>
      <c r="J1004" s="120">
        <v>1</v>
      </c>
      <c r="K1004" s="112">
        <f>SUMIFS(VENTAS[Cantidad],VENTAS[Código del producto Vendido],INVENTARIO[[#This Row],[Code]])</f>
        <v>0</v>
      </c>
      <c r="L1004" s="110">
        <f>INVENTARIO[[#This Row],[Entradas]]-INVENTARIO[[#This Row],[Salidas]]</f>
        <v>1</v>
      </c>
      <c r="M1004" s="43">
        <f>INVENTARIO[[#This Row],[Precio Final]]*10%</f>
        <v>0.2</v>
      </c>
      <c r="N1004" s="42"/>
      <c r="O1004" s="42"/>
      <c r="P1004" s="42">
        <v>0</v>
      </c>
      <c r="Q1004" s="110"/>
      <c r="R1004" s="42"/>
      <c r="S1004" s="177">
        <f t="shared" si="76"/>
        <v>0</v>
      </c>
      <c r="T1004" s="183">
        <v>0</v>
      </c>
      <c r="U1004" s="191">
        <f t="shared" si="77"/>
        <v>0</v>
      </c>
      <c r="V1004" s="184">
        <v>2</v>
      </c>
      <c r="W1004" s="42">
        <v>0</v>
      </c>
      <c r="X1004" s="42">
        <f>INVENTARIO[[#This Row],[Ganancia Unitaria]]*INVENTARIO[[#This Row],[Salidas]]</f>
        <v>0</v>
      </c>
      <c r="Y1004" s="42"/>
      <c r="Z1004" s="20">
        <f>INVENTARIO[[#This Row],[Precio Final]]*25%</f>
        <v>0.5</v>
      </c>
      <c r="AA1004" s="20">
        <f>INVENTARIO[[#This Row],[Costo total]]*INVENTARIO[[#This Row],[Entradas]]</f>
        <v>0</v>
      </c>
      <c r="AB1004" s="43">
        <f>INVENTARIO[[#This Row],[Stock Actual]]*INVENTARIO[[#This Row],[Costo total]]</f>
        <v>0</v>
      </c>
    </row>
    <row r="1005" spans="1:28" ht="55" customHeight="1" x14ac:dyDescent="0.15">
      <c r="A1005" s="42" t="s">
        <v>2946</v>
      </c>
      <c r="B1005" s="180"/>
      <c r="C1005" s="22" t="s">
        <v>12</v>
      </c>
      <c r="D1005" s="181" t="s">
        <v>2814</v>
      </c>
      <c r="E1005" s="178" t="s">
        <v>2958</v>
      </c>
      <c r="F1005" s="179" t="s">
        <v>2779</v>
      </c>
      <c r="G1005" s="182"/>
      <c r="H1005" s="43">
        <f>INVENTARIO[[#This Row],[Precio Final]]</f>
        <v>3</v>
      </c>
      <c r="I1005" s="194">
        <f>INVENTARIO[[#This Row],[Precio Final]]</f>
        <v>3</v>
      </c>
      <c r="J1005" s="120">
        <v>1</v>
      </c>
      <c r="K1005" s="112">
        <f>SUMIFS(VENTAS[Cantidad],VENTAS[Código del producto Vendido],INVENTARIO[[#This Row],[Code]])</f>
        <v>0</v>
      </c>
      <c r="L1005" s="110">
        <f>INVENTARIO[[#This Row],[Entradas]]-INVENTARIO[[#This Row],[Salidas]]</f>
        <v>1</v>
      </c>
      <c r="M1005" s="43">
        <f>INVENTARIO[[#This Row],[Precio Final]]*10%</f>
        <v>0.30000000000000004</v>
      </c>
      <c r="N1005" s="42"/>
      <c r="O1005" s="42"/>
      <c r="P1005" s="42">
        <v>0</v>
      </c>
      <c r="Q1005" s="110"/>
      <c r="R1005" s="42"/>
      <c r="S1005" s="177">
        <f t="shared" si="76"/>
        <v>0</v>
      </c>
      <c r="T1005" s="183">
        <v>0</v>
      </c>
      <c r="U1005" s="191">
        <f t="shared" si="77"/>
        <v>0</v>
      </c>
      <c r="V1005" s="184">
        <v>3</v>
      </c>
      <c r="W1005" s="42">
        <v>0</v>
      </c>
      <c r="X1005" s="42">
        <f>INVENTARIO[[#This Row],[Ganancia Unitaria]]*INVENTARIO[[#This Row],[Salidas]]</f>
        <v>0</v>
      </c>
      <c r="Y1005" s="42"/>
      <c r="Z1005" s="20">
        <f>INVENTARIO[[#This Row],[Precio Final]]*25%</f>
        <v>0.75</v>
      </c>
      <c r="AA1005" s="20">
        <f>INVENTARIO[[#This Row],[Costo total]]*INVENTARIO[[#This Row],[Entradas]]</f>
        <v>0</v>
      </c>
      <c r="AB1005" s="43">
        <f>INVENTARIO[[#This Row],[Stock Actual]]*INVENTARIO[[#This Row],[Costo total]]</f>
        <v>0</v>
      </c>
    </row>
    <row r="1006" spans="1:28" ht="55" customHeight="1" x14ac:dyDescent="0.15">
      <c r="A1006" s="42" t="s">
        <v>2947</v>
      </c>
      <c r="B1006" s="180"/>
      <c r="C1006" s="22" t="s">
        <v>12</v>
      </c>
      <c r="D1006" s="181" t="s">
        <v>2814</v>
      </c>
      <c r="E1006" s="178" t="s">
        <v>2959</v>
      </c>
      <c r="F1006" s="179" t="s">
        <v>2779</v>
      </c>
      <c r="G1006" s="182"/>
      <c r="H1006" s="43">
        <f>INVENTARIO[[#This Row],[Precio Final]]</f>
        <v>3</v>
      </c>
      <c r="I1006" s="194">
        <f>INVENTARIO[[#This Row],[Precio Final]]</f>
        <v>3</v>
      </c>
      <c r="J1006" s="120">
        <v>1</v>
      </c>
      <c r="K1006" s="112">
        <f>SUMIFS(VENTAS[Cantidad],VENTAS[Código del producto Vendido],INVENTARIO[[#This Row],[Code]])</f>
        <v>0</v>
      </c>
      <c r="L1006" s="110">
        <f>INVENTARIO[[#This Row],[Entradas]]-INVENTARIO[[#This Row],[Salidas]]</f>
        <v>1</v>
      </c>
      <c r="M1006" s="43">
        <f>INVENTARIO[[#This Row],[Precio Final]]*10%</f>
        <v>0.30000000000000004</v>
      </c>
      <c r="N1006" s="42"/>
      <c r="O1006" s="42"/>
      <c r="P1006" s="42">
        <v>0</v>
      </c>
      <c r="Q1006" s="110"/>
      <c r="R1006" s="42"/>
      <c r="S1006" s="177">
        <f t="shared" si="76"/>
        <v>0</v>
      </c>
      <c r="T1006" s="183">
        <v>0</v>
      </c>
      <c r="U1006" s="191">
        <f t="shared" si="77"/>
        <v>0</v>
      </c>
      <c r="V1006" s="184">
        <v>3</v>
      </c>
      <c r="W1006" s="42">
        <v>0</v>
      </c>
      <c r="X1006" s="42">
        <f>INVENTARIO[[#This Row],[Ganancia Unitaria]]*INVENTARIO[[#This Row],[Salidas]]</f>
        <v>0</v>
      </c>
      <c r="Y1006" s="42"/>
      <c r="Z1006" s="20">
        <f>INVENTARIO[[#This Row],[Precio Final]]*25%</f>
        <v>0.75</v>
      </c>
      <c r="AA1006" s="20">
        <f>INVENTARIO[[#This Row],[Costo total]]*INVENTARIO[[#This Row],[Entradas]]</f>
        <v>0</v>
      </c>
      <c r="AB1006" s="43">
        <f>INVENTARIO[[#This Row],[Stock Actual]]*INVENTARIO[[#This Row],[Costo total]]</f>
        <v>0</v>
      </c>
    </row>
    <row r="1007" spans="1:28" ht="55" customHeight="1" x14ac:dyDescent="0.15">
      <c r="A1007" s="42" t="s">
        <v>2962</v>
      </c>
      <c r="B1007" s="180"/>
      <c r="C1007" s="22" t="s">
        <v>12</v>
      </c>
      <c r="D1007" s="181" t="s">
        <v>2814</v>
      </c>
      <c r="E1007" s="178" t="s">
        <v>2960</v>
      </c>
      <c r="F1007" s="179" t="s">
        <v>2372</v>
      </c>
      <c r="G1007" s="182"/>
      <c r="H1007" s="43">
        <f>INVENTARIO[[#This Row],[Precio Final]]</f>
        <v>5</v>
      </c>
      <c r="I1007" s="194">
        <f>INVENTARIO[[#This Row],[Precio Final]]</f>
        <v>5</v>
      </c>
      <c r="J1007" s="120">
        <v>1</v>
      </c>
      <c r="K1007" s="112">
        <f>SUMIFS(VENTAS[Cantidad],VENTAS[Código del producto Vendido],INVENTARIO[[#This Row],[Code]])</f>
        <v>0</v>
      </c>
      <c r="L1007" s="110">
        <f>INVENTARIO[[#This Row],[Entradas]]-INVENTARIO[[#This Row],[Salidas]]</f>
        <v>1</v>
      </c>
      <c r="M1007" s="43">
        <f>INVENTARIO[[#This Row],[Precio Final]]*10%</f>
        <v>0.5</v>
      </c>
      <c r="N1007" s="42"/>
      <c r="O1007" s="42"/>
      <c r="P1007" s="42">
        <v>0</v>
      </c>
      <c r="Q1007" s="110"/>
      <c r="R1007" s="42"/>
      <c r="S1007" s="177">
        <f t="shared" si="76"/>
        <v>0</v>
      </c>
      <c r="T1007" s="183">
        <v>0</v>
      </c>
      <c r="U1007" s="191">
        <f t="shared" si="77"/>
        <v>0</v>
      </c>
      <c r="V1007" s="184">
        <v>5</v>
      </c>
      <c r="W1007" s="42">
        <v>0</v>
      </c>
      <c r="X1007" s="42">
        <f>INVENTARIO[[#This Row],[Ganancia Unitaria]]*INVENTARIO[[#This Row],[Salidas]]</f>
        <v>0</v>
      </c>
      <c r="Y1007" s="42"/>
      <c r="Z1007" s="20">
        <f>INVENTARIO[[#This Row],[Precio Final]]*25%</f>
        <v>1.25</v>
      </c>
      <c r="AA1007" s="20">
        <f>INVENTARIO[[#This Row],[Costo total]]*INVENTARIO[[#This Row],[Entradas]]</f>
        <v>0</v>
      </c>
      <c r="AB1007" s="43">
        <f>INVENTARIO[[#This Row],[Stock Actual]]*INVENTARIO[[#This Row],[Costo total]]</f>
        <v>0</v>
      </c>
    </row>
    <row r="1008" spans="1:28" ht="55" customHeight="1" x14ac:dyDescent="0.15">
      <c r="A1008" s="42" t="s">
        <v>2963</v>
      </c>
      <c r="B1008" s="180"/>
      <c r="C1008" s="22" t="s">
        <v>12</v>
      </c>
      <c r="D1008" s="181" t="s">
        <v>2814</v>
      </c>
      <c r="E1008" s="178" t="s">
        <v>2965</v>
      </c>
      <c r="F1008" s="179" t="s">
        <v>2370</v>
      </c>
      <c r="G1008" s="182" t="s">
        <v>164</v>
      </c>
      <c r="H1008" s="43">
        <f>INVENTARIO[[#This Row],[Precio Final]]</f>
        <v>6</v>
      </c>
      <c r="I1008" s="194">
        <f t="shared" si="75"/>
        <v>-1</v>
      </c>
      <c r="J1008" s="120">
        <v>1</v>
      </c>
      <c r="K1008" s="112">
        <f>SUMIFS(VENTAS[Cantidad],VENTAS[Código del producto Vendido],INVENTARIO[[#This Row],[Code]])</f>
        <v>0</v>
      </c>
      <c r="L1008" s="110">
        <f>INVENTARIO[[#This Row],[Entradas]]-INVENTARIO[[#This Row],[Salidas]]</f>
        <v>1</v>
      </c>
      <c r="M1008" s="43">
        <f>INVENTARIO[[#This Row],[Precio Final]]*10%</f>
        <v>0.60000000000000009</v>
      </c>
      <c r="N1008" s="42"/>
      <c r="O1008" s="42"/>
      <c r="P1008" s="42">
        <v>0</v>
      </c>
      <c r="Q1008" s="110"/>
      <c r="R1008" s="42"/>
      <c r="S1008" s="177">
        <f t="shared" si="76"/>
        <v>0</v>
      </c>
      <c r="T1008" s="183">
        <f>(P1008+S1008)-INVENTARIO[[#This Row],[Comisión 10%]]</f>
        <v>-0.60000000000000009</v>
      </c>
      <c r="U1008" s="191">
        <f t="shared" si="77"/>
        <v>-1</v>
      </c>
      <c r="V1008" s="184">
        <v>6</v>
      </c>
      <c r="W1008" s="42">
        <f>INVENTARIO[[#This Row],[Precio Final]]-(INVENTARIO[[#This Row],[Comisión 10%]]+INVENTARIO[[#This Row],[Costo total]])</f>
        <v>6</v>
      </c>
      <c r="X1008" s="42">
        <f>INVENTARIO[[#This Row],[Ganancia Unitaria]]*INVENTARIO[[#This Row],[Salidas]]</f>
        <v>0</v>
      </c>
      <c r="Y1008" s="42"/>
      <c r="Z1008" s="20"/>
      <c r="AA1008" s="20">
        <f>INVENTARIO[[#This Row],[Costo total]]*INVENTARIO[[#This Row],[Entradas]]</f>
        <v>-0.60000000000000009</v>
      </c>
      <c r="AB1008" s="43">
        <f>INVENTARIO[[#This Row],[Stock Actual]]*INVENTARIO[[#This Row],[Costo total]]</f>
        <v>-0.60000000000000009</v>
      </c>
    </row>
    <row r="1009" spans="1:28" ht="55" customHeight="1" x14ac:dyDescent="0.15">
      <c r="A1009" s="42" t="s">
        <v>2964</v>
      </c>
      <c r="B1009" s="180"/>
      <c r="C1009" s="22" t="s">
        <v>12</v>
      </c>
      <c r="D1009" s="181" t="s">
        <v>2814</v>
      </c>
      <c r="E1009" s="178" t="s">
        <v>2967</v>
      </c>
      <c r="F1009" s="179" t="s">
        <v>2362</v>
      </c>
      <c r="G1009" s="182" t="s">
        <v>2966</v>
      </c>
      <c r="H1009" s="43">
        <f>INVENTARIO[[#This Row],[Precio Final]]</f>
        <v>6</v>
      </c>
      <c r="I1009" s="194">
        <f t="shared" si="75"/>
        <v>-1</v>
      </c>
      <c r="J1009" s="120">
        <v>1</v>
      </c>
      <c r="K1009" s="112">
        <f>SUMIFS(VENTAS[Cantidad],VENTAS[Código del producto Vendido],INVENTARIO[[#This Row],[Code]])</f>
        <v>0</v>
      </c>
      <c r="L1009" s="110">
        <f>INVENTARIO[[#This Row],[Entradas]]-INVENTARIO[[#This Row],[Salidas]]</f>
        <v>1</v>
      </c>
      <c r="M1009" s="43">
        <f>INVENTARIO[[#This Row],[Precio Final]]*10%</f>
        <v>0.60000000000000009</v>
      </c>
      <c r="N1009" s="42"/>
      <c r="O1009" s="42"/>
      <c r="P1009" s="42">
        <v>0</v>
      </c>
      <c r="Q1009" s="110"/>
      <c r="R1009" s="42"/>
      <c r="S1009" s="177">
        <f t="shared" si="76"/>
        <v>0</v>
      </c>
      <c r="T1009" s="183">
        <f>(P1009+S1009)-INVENTARIO[[#This Row],[Comisión 10%]]</f>
        <v>-0.60000000000000009</v>
      </c>
      <c r="U1009" s="191">
        <f t="shared" si="77"/>
        <v>-1</v>
      </c>
      <c r="V1009" s="184">
        <v>6</v>
      </c>
      <c r="W1009" s="42">
        <f>INVENTARIO[[#This Row],[Precio Final]]-(INVENTARIO[[#This Row],[Comisión 10%]]+INVENTARIO[[#This Row],[Costo total]])</f>
        <v>6</v>
      </c>
      <c r="X1009" s="42">
        <f>INVENTARIO[[#This Row],[Ganancia Unitaria]]*INVENTARIO[[#This Row],[Salidas]]</f>
        <v>0</v>
      </c>
      <c r="Y1009" s="42"/>
      <c r="Z1009" s="20"/>
      <c r="AA1009" s="20">
        <f>INVENTARIO[[#This Row],[Costo total]]*INVENTARIO[[#This Row],[Entradas]]</f>
        <v>-0.60000000000000009</v>
      </c>
      <c r="AB1009" s="43">
        <f>INVENTARIO[[#This Row],[Stock Actual]]*INVENTARIO[[#This Row],[Costo total]]</f>
        <v>-0.60000000000000009</v>
      </c>
    </row>
    <row r="1010" spans="1:28" ht="55" customHeight="1" x14ac:dyDescent="0.15">
      <c r="A1010" s="42" t="s">
        <v>2968</v>
      </c>
      <c r="B1010" s="180"/>
      <c r="C1010" s="22" t="s">
        <v>12</v>
      </c>
      <c r="D1010" s="181" t="s">
        <v>2814</v>
      </c>
      <c r="E1010" s="178" t="s">
        <v>2969</v>
      </c>
      <c r="F1010" s="179" t="s">
        <v>2362</v>
      </c>
      <c r="G1010" s="182" t="s">
        <v>164</v>
      </c>
      <c r="H1010" s="43">
        <f>INVENTARIO[[#This Row],[Precio Final]]</f>
        <v>20</v>
      </c>
      <c r="I1010" s="194">
        <f t="shared" si="75"/>
        <v>-2</v>
      </c>
      <c r="J1010" s="120">
        <v>1</v>
      </c>
      <c r="K1010" s="112">
        <f>SUMIFS(VENTAS[Cantidad],VENTAS[Código del producto Vendido],INVENTARIO[[#This Row],[Code]])</f>
        <v>0</v>
      </c>
      <c r="L1010" s="110">
        <f>INVENTARIO[[#This Row],[Entradas]]-INVENTARIO[[#This Row],[Salidas]]</f>
        <v>1</v>
      </c>
      <c r="M1010" s="43">
        <f>INVENTARIO[[#This Row],[Precio Final]]*10%</f>
        <v>2</v>
      </c>
      <c r="N1010" s="42"/>
      <c r="O1010" s="42"/>
      <c r="P1010" s="42">
        <v>0</v>
      </c>
      <c r="Q1010" s="110"/>
      <c r="R1010" s="42"/>
      <c r="S1010" s="177">
        <f t="shared" si="76"/>
        <v>0</v>
      </c>
      <c r="T1010" s="183">
        <f>(P1010+S1010)-INVENTARIO[[#This Row],[Comisión 10%]]</f>
        <v>-2</v>
      </c>
      <c r="U1010" s="191">
        <f t="shared" si="77"/>
        <v>-2</v>
      </c>
      <c r="V1010" s="184">
        <v>20</v>
      </c>
      <c r="W1010" s="42">
        <f>INVENTARIO[[#This Row],[Precio Final]]-(INVENTARIO[[#This Row],[Comisión 10%]]+INVENTARIO[[#This Row],[Costo total]])</f>
        <v>20</v>
      </c>
      <c r="X1010" s="42">
        <f>INVENTARIO[[#This Row],[Ganancia Unitaria]]*INVENTARIO[[#This Row],[Salidas]]</f>
        <v>0</v>
      </c>
      <c r="Y1010" s="42"/>
      <c r="Z1010" s="20"/>
      <c r="AA1010" s="20">
        <f>INVENTARIO[[#This Row],[Costo total]]*INVENTARIO[[#This Row],[Entradas]]</f>
        <v>-2</v>
      </c>
      <c r="AB1010" s="43">
        <f>INVENTARIO[[#This Row],[Stock Actual]]*INVENTARIO[[#This Row],[Costo total]]</f>
        <v>-2</v>
      </c>
    </row>
    <row r="1011" spans="1:28" ht="55" customHeight="1" x14ac:dyDescent="0.15">
      <c r="A1011" s="42" t="s">
        <v>2972</v>
      </c>
      <c r="B1011" s="180"/>
      <c r="C1011" s="22" t="s">
        <v>12</v>
      </c>
      <c r="D1011" s="181" t="s">
        <v>2327</v>
      </c>
      <c r="E1011" s="178" t="s">
        <v>2971</v>
      </c>
      <c r="F1011" s="179" t="s">
        <v>2377</v>
      </c>
      <c r="G1011" s="182" t="s">
        <v>164</v>
      </c>
      <c r="H1011" s="43">
        <f>INVENTARIO[[#This Row],[Precio Final]]</f>
        <v>28</v>
      </c>
      <c r="I1011" s="194">
        <f t="shared" si="75"/>
        <v>21</v>
      </c>
      <c r="J1011" s="120">
        <v>1</v>
      </c>
      <c r="K1011" s="112">
        <f>SUMIFS(VENTAS[Cantidad],VENTAS[Código del producto Vendido],INVENTARIO[[#This Row],[Code]])</f>
        <v>0</v>
      </c>
      <c r="L1011" s="110">
        <f>INVENTARIO[[#This Row],[Entradas]]-INVENTARIO[[#This Row],[Salidas]]</f>
        <v>1</v>
      </c>
      <c r="M1011" s="43">
        <f>INVENTARIO[[#This Row],[Precio Final]]*10%</f>
        <v>2.8000000000000003</v>
      </c>
      <c r="N1011" s="42"/>
      <c r="O1011" s="42"/>
      <c r="P1011" s="42">
        <v>14</v>
      </c>
      <c r="Q1011" s="110"/>
      <c r="R1011" s="42"/>
      <c r="S1011" s="177">
        <v>0</v>
      </c>
      <c r="T1011" s="42">
        <f>INVENTARIO[[#This Row],[Costo Unitario (USD)]]+INVENTARIO[[#This Row],[Costo Envío (USD)]]</f>
        <v>14</v>
      </c>
      <c r="U1011" s="168">
        <f>INVENTARIO[[#This Row],[Costo total]]*1.5</f>
        <v>21</v>
      </c>
      <c r="V1011" s="184">
        <v>28</v>
      </c>
      <c r="W1011" s="42">
        <f>INVENTARIO[[#This Row],[Precio Final]]-(INVENTARIO[[#This Row],[Comisión 10%]]+INVENTARIO[[#This Row],[Costo total]])</f>
        <v>11.2</v>
      </c>
      <c r="X1011" s="42">
        <f>INVENTARIO[[#This Row],[Ganancia Unitaria]]*INVENTARIO[[#This Row],[Salidas]]</f>
        <v>0</v>
      </c>
      <c r="Y1011" s="42"/>
      <c r="Z1011" s="20"/>
      <c r="AA1011" s="20">
        <f>INVENTARIO[[#This Row],[Costo total]]*INVENTARIO[[#This Row],[Entradas]]</f>
        <v>14</v>
      </c>
      <c r="AB1011" s="43">
        <f>INVENTARIO[[#This Row],[Stock Actual]]*INVENTARIO[[#This Row],[Costo total]]</f>
        <v>14</v>
      </c>
    </row>
    <row r="1012" spans="1:28" ht="55" customHeight="1" x14ac:dyDescent="0.15">
      <c r="A1012" s="42" t="s">
        <v>2975</v>
      </c>
      <c r="B1012" s="180"/>
      <c r="C1012" s="22" t="s">
        <v>12</v>
      </c>
      <c r="D1012" s="181" t="s">
        <v>2579</v>
      </c>
      <c r="E1012" s="178" t="s">
        <v>2973</v>
      </c>
      <c r="F1012" s="179" t="s">
        <v>2974</v>
      </c>
      <c r="G1012" s="182" t="s">
        <v>426</v>
      </c>
      <c r="H1012" s="43">
        <f>INVENTARIO[[#This Row],[Precio Final]]</f>
        <v>0</v>
      </c>
      <c r="I1012" s="194" t="e">
        <f t="shared" si="75"/>
        <v>#DIV/0!</v>
      </c>
      <c r="J1012" s="120">
        <v>1</v>
      </c>
      <c r="K1012" s="112">
        <f>SUMIFS(VENTAS[Cantidad],VENTAS[Código del producto Vendido],INVENTARIO[[#This Row],[Code]])</f>
        <v>0</v>
      </c>
      <c r="L1012" s="110">
        <f>INVENTARIO[[#This Row],[Entradas]]-INVENTARIO[[#This Row],[Salidas]]</f>
        <v>1</v>
      </c>
      <c r="M1012" s="43">
        <f>INVENTARIO[[#This Row],[Precio Final]]*10%</f>
        <v>0</v>
      </c>
      <c r="N1012" s="42"/>
      <c r="O1012" s="42"/>
      <c r="P1012" s="42" t="e">
        <f t="shared" ref="P1012:P1028" si="78">N1012/O1012</f>
        <v>#DIV/0!</v>
      </c>
      <c r="Q1012" s="110"/>
      <c r="R1012" s="42"/>
      <c r="S1012" s="177">
        <f t="shared" si="76"/>
        <v>0</v>
      </c>
      <c r="T1012" s="183" t="e">
        <f>(P1012+S1012)-INVENTARIO[[#This Row],[Comisión 10%]]</f>
        <v>#DIV/0!</v>
      </c>
      <c r="U1012" s="191" t="e">
        <f t="shared" si="77"/>
        <v>#DIV/0!</v>
      </c>
      <c r="V1012" s="184"/>
      <c r="W1012" s="42" t="e">
        <f>INVENTARIO[[#This Row],[Precio Final]]-(INVENTARIO[[#This Row],[Comisión 10%]]+INVENTARIO[[#This Row],[Costo total]])</f>
        <v>#DIV/0!</v>
      </c>
      <c r="X1012" s="42" t="e">
        <f>INVENTARIO[[#This Row],[Ganancia Unitaria]]*INVENTARIO[[#This Row],[Salidas]]</f>
        <v>#DIV/0!</v>
      </c>
      <c r="Y1012" s="42"/>
      <c r="Z1012" s="20"/>
      <c r="AA1012" s="20" t="e">
        <f>INVENTARIO[[#This Row],[Costo total]]*INVENTARIO[[#This Row],[Entradas]]</f>
        <v>#DIV/0!</v>
      </c>
      <c r="AB1012" s="43" t="e">
        <f>INVENTARIO[[#This Row],[Stock Actual]]*INVENTARIO[[#This Row],[Costo total]]</f>
        <v>#DIV/0!</v>
      </c>
    </row>
    <row r="1013" spans="1:28" ht="55" customHeight="1" x14ac:dyDescent="0.15">
      <c r="A1013" s="42" t="s">
        <v>2986</v>
      </c>
      <c r="B1013" s="180"/>
      <c r="C1013" s="22" t="s">
        <v>12</v>
      </c>
      <c r="D1013" s="181" t="s">
        <v>2327</v>
      </c>
      <c r="E1013" s="178" t="s">
        <v>2977</v>
      </c>
      <c r="F1013" s="179" t="s">
        <v>2978</v>
      </c>
      <c r="G1013" s="182" t="s">
        <v>426</v>
      </c>
      <c r="H1013" s="43">
        <f>INVENTARIO[[#This Row],[Precio Final]]</f>
        <v>30</v>
      </c>
      <c r="I1013" s="194">
        <f t="shared" si="75"/>
        <v>22.5</v>
      </c>
      <c r="J1013" s="120">
        <v>1</v>
      </c>
      <c r="K1013" s="112">
        <f>SUMIFS(VENTAS[Cantidad],VENTAS[Código del producto Vendido],INVENTARIO[[#This Row],[Code]])</f>
        <v>0</v>
      </c>
      <c r="L1013" s="110">
        <f>INVENTARIO[[#This Row],[Entradas]]-INVENTARIO[[#This Row],[Salidas]]</f>
        <v>1</v>
      </c>
      <c r="M1013" s="43">
        <f>INVENTARIO[[#This Row],[Precio Final]]*10%</f>
        <v>3</v>
      </c>
      <c r="N1013" s="42"/>
      <c r="O1013" s="42"/>
      <c r="P1013" s="42">
        <v>15</v>
      </c>
      <c r="Q1013" s="110"/>
      <c r="R1013" s="42"/>
      <c r="S1013" s="177">
        <v>0</v>
      </c>
      <c r="T1013" s="42">
        <f>INVENTARIO[[#This Row],[Costo Unitario (USD)]]+INVENTARIO[[#This Row],[Costo Envío (USD)]]</f>
        <v>15</v>
      </c>
      <c r="U1013" s="168">
        <f>INVENTARIO[[#This Row],[Costo total]]*1.5</f>
        <v>22.5</v>
      </c>
      <c r="V1013" s="184">
        <v>30</v>
      </c>
      <c r="W1013" s="42">
        <f>INVENTARIO[[#This Row],[Precio Final]]-(INVENTARIO[[#This Row],[Comisión 10%]]+INVENTARIO[[#This Row],[Costo total]])</f>
        <v>12</v>
      </c>
      <c r="X1013" s="42">
        <f>INVENTARIO[[#This Row],[Ganancia Unitaria]]*INVENTARIO[[#This Row],[Salidas]]</f>
        <v>0</v>
      </c>
      <c r="Y1013" s="42"/>
      <c r="Z1013" s="20"/>
      <c r="AA1013" s="20">
        <f>INVENTARIO[[#This Row],[Costo total]]*INVENTARIO[[#This Row],[Entradas]]</f>
        <v>15</v>
      </c>
      <c r="AB1013" s="43">
        <f>INVENTARIO[[#This Row],[Stock Actual]]*INVENTARIO[[#This Row],[Costo total]]</f>
        <v>15</v>
      </c>
    </row>
    <row r="1014" spans="1:28" ht="55" customHeight="1" x14ac:dyDescent="0.15">
      <c r="A1014" s="42" t="s">
        <v>2987</v>
      </c>
      <c r="B1014" s="180"/>
      <c r="C1014" s="22" t="s">
        <v>12</v>
      </c>
      <c r="D1014" s="181" t="s">
        <v>2814</v>
      </c>
      <c r="E1014" s="178" t="s">
        <v>2979</v>
      </c>
      <c r="F1014" s="179" t="s">
        <v>2980</v>
      </c>
      <c r="G1014" s="182" t="s">
        <v>2981</v>
      </c>
      <c r="H1014" s="43">
        <f>INVENTARIO[[#This Row],[Precio Final]]</f>
        <v>0</v>
      </c>
      <c r="I1014" s="194" t="e">
        <f t="shared" si="75"/>
        <v>#DIV/0!</v>
      </c>
      <c r="J1014" s="120">
        <v>1</v>
      </c>
      <c r="K1014" s="112">
        <f>SUMIFS(VENTAS[Cantidad],VENTAS[Código del producto Vendido],INVENTARIO[[#This Row],[Code]])</f>
        <v>0</v>
      </c>
      <c r="L1014" s="110">
        <f>INVENTARIO[[#This Row],[Entradas]]-INVENTARIO[[#This Row],[Salidas]]</f>
        <v>1</v>
      </c>
      <c r="M1014" s="43">
        <f>INVENTARIO[[#This Row],[Precio Final]]*10%</f>
        <v>0</v>
      </c>
      <c r="N1014" s="42"/>
      <c r="O1014" s="42"/>
      <c r="P1014" s="42" t="e">
        <f t="shared" si="78"/>
        <v>#DIV/0!</v>
      </c>
      <c r="Q1014" s="110"/>
      <c r="R1014" s="42"/>
      <c r="S1014" s="177">
        <f t="shared" si="76"/>
        <v>0</v>
      </c>
      <c r="T1014" s="183" t="e">
        <f>(P1014+S1014)-INVENTARIO[[#This Row],[Comisión 10%]]</f>
        <v>#DIV/0!</v>
      </c>
      <c r="U1014" s="191" t="e">
        <f t="shared" si="77"/>
        <v>#DIV/0!</v>
      </c>
      <c r="V1014" s="184"/>
      <c r="W1014" s="42" t="e">
        <f>INVENTARIO[[#This Row],[Precio Final]]-(INVENTARIO[[#This Row],[Comisión 10%]]+INVENTARIO[[#This Row],[Costo total]])</f>
        <v>#DIV/0!</v>
      </c>
      <c r="X1014" s="42" t="e">
        <f>INVENTARIO[[#This Row],[Ganancia Unitaria]]*INVENTARIO[[#This Row],[Salidas]]</f>
        <v>#DIV/0!</v>
      </c>
      <c r="Y1014" s="42"/>
      <c r="Z1014" s="20"/>
      <c r="AA1014" s="20" t="e">
        <f>INVENTARIO[[#This Row],[Costo total]]*INVENTARIO[[#This Row],[Entradas]]</f>
        <v>#DIV/0!</v>
      </c>
      <c r="AB1014" s="43" t="e">
        <f>INVENTARIO[[#This Row],[Stock Actual]]*INVENTARIO[[#This Row],[Costo total]]</f>
        <v>#DIV/0!</v>
      </c>
    </row>
    <row r="1015" spans="1:28" ht="55" customHeight="1" x14ac:dyDescent="0.15">
      <c r="A1015" s="42" t="s">
        <v>2988</v>
      </c>
      <c r="B1015" s="180"/>
      <c r="C1015" s="22" t="s">
        <v>12</v>
      </c>
      <c r="D1015" s="181" t="s">
        <v>2814</v>
      </c>
      <c r="E1015" s="178" t="s">
        <v>2982</v>
      </c>
      <c r="F1015" s="179" t="s">
        <v>692</v>
      </c>
      <c r="G1015" s="182" t="s">
        <v>2981</v>
      </c>
      <c r="H1015" s="43">
        <f>INVENTARIO[[#This Row],[Precio Final]]</f>
        <v>0</v>
      </c>
      <c r="I1015" s="194" t="e">
        <f t="shared" si="75"/>
        <v>#DIV/0!</v>
      </c>
      <c r="J1015" s="120">
        <v>1</v>
      </c>
      <c r="K1015" s="112">
        <f>SUMIFS(VENTAS[Cantidad],VENTAS[Código del producto Vendido],INVENTARIO[[#This Row],[Code]])</f>
        <v>0</v>
      </c>
      <c r="L1015" s="110">
        <f>INVENTARIO[[#This Row],[Entradas]]-INVENTARIO[[#This Row],[Salidas]]</f>
        <v>1</v>
      </c>
      <c r="M1015" s="43">
        <f>INVENTARIO[[#This Row],[Precio Final]]*10%</f>
        <v>0</v>
      </c>
      <c r="N1015" s="42"/>
      <c r="O1015" s="42"/>
      <c r="P1015" s="42" t="e">
        <f t="shared" si="78"/>
        <v>#DIV/0!</v>
      </c>
      <c r="Q1015" s="110"/>
      <c r="R1015" s="42"/>
      <c r="S1015" s="177">
        <f t="shared" si="76"/>
        <v>0</v>
      </c>
      <c r="T1015" s="183" t="e">
        <f>(P1015+S1015)-INVENTARIO[[#This Row],[Comisión 10%]]</f>
        <v>#DIV/0!</v>
      </c>
      <c r="U1015" s="191" t="e">
        <f t="shared" si="77"/>
        <v>#DIV/0!</v>
      </c>
      <c r="V1015" s="184"/>
      <c r="W1015" s="42" t="e">
        <f>INVENTARIO[[#This Row],[Precio Final]]-(INVENTARIO[[#This Row],[Comisión 10%]]+INVENTARIO[[#This Row],[Costo total]])</f>
        <v>#DIV/0!</v>
      </c>
      <c r="X1015" s="42" t="e">
        <f>INVENTARIO[[#This Row],[Ganancia Unitaria]]*INVENTARIO[[#This Row],[Salidas]]</f>
        <v>#DIV/0!</v>
      </c>
      <c r="Y1015" s="42"/>
      <c r="Z1015" s="20"/>
      <c r="AA1015" s="20" t="e">
        <f>INVENTARIO[[#This Row],[Costo total]]*INVENTARIO[[#This Row],[Entradas]]</f>
        <v>#DIV/0!</v>
      </c>
      <c r="AB1015" s="43" t="e">
        <f>INVENTARIO[[#This Row],[Stock Actual]]*INVENTARIO[[#This Row],[Costo total]]</f>
        <v>#DIV/0!</v>
      </c>
    </row>
    <row r="1016" spans="1:28" ht="55" customHeight="1" x14ac:dyDescent="0.15">
      <c r="A1016" s="42" t="s">
        <v>2989</v>
      </c>
      <c r="B1016" s="180"/>
      <c r="C1016" s="22" t="s">
        <v>12</v>
      </c>
      <c r="D1016" s="181" t="s">
        <v>2814</v>
      </c>
      <c r="E1016" s="178" t="s">
        <v>2983</v>
      </c>
      <c r="F1016" s="179" t="s">
        <v>692</v>
      </c>
      <c r="G1016" s="182" t="s">
        <v>2981</v>
      </c>
      <c r="H1016" s="43">
        <f>INVENTARIO[[#This Row],[Precio Final]]</f>
        <v>0</v>
      </c>
      <c r="I1016" s="194" t="e">
        <f t="shared" si="75"/>
        <v>#DIV/0!</v>
      </c>
      <c r="J1016" s="120">
        <v>1</v>
      </c>
      <c r="K1016" s="112">
        <f>SUMIFS(VENTAS[Cantidad],VENTAS[Código del producto Vendido],INVENTARIO[[#This Row],[Code]])</f>
        <v>0</v>
      </c>
      <c r="L1016" s="110">
        <f>INVENTARIO[[#This Row],[Entradas]]-INVENTARIO[[#This Row],[Salidas]]</f>
        <v>1</v>
      </c>
      <c r="M1016" s="43">
        <f>INVENTARIO[[#This Row],[Precio Final]]*10%</f>
        <v>0</v>
      </c>
      <c r="N1016" s="42"/>
      <c r="O1016" s="42"/>
      <c r="P1016" s="42" t="e">
        <f t="shared" si="78"/>
        <v>#DIV/0!</v>
      </c>
      <c r="Q1016" s="110"/>
      <c r="R1016" s="42"/>
      <c r="S1016" s="177">
        <f t="shared" si="76"/>
        <v>0</v>
      </c>
      <c r="T1016" s="183" t="e">
        <f>(P1016+S1016)-INVENTARIO[[#This Row],[Comisión 10%]]</f>
        <v>#DIV/0!</v>
      </c>
      <c r="U1016" s="191" t="e">
        <f t="shared" si="77"/>
        <v>#DIV/0!</v>
      </c>
      <c r="V1016" s="184"/>
      <c r="W1016" s="42" t="e">
        <f>INVENTARIO[[#This Row],[Precio Final]]-(INVENTARIO[[#This Row],[Comisión 10%]]+INVENTARIO[[#This Row],[Costo total]])</f>
        <v>#DIV/0!</v>
      </c>
      <c r="X1016" s="42" t="e">
        <f>INVENTARIO[[#This Row],[Ganancia Unitaria]]*INVENTARIO[[#This Row],[Salidas]]</f>
        <v>#DIV/0!</v>
      </c>
      <c r="Y1016" s="42"/>
      <c r="Z1016" s="20"/>
      <c r="AA1016" s="20" t="e">
        <f>INVENTARIO[[#This Row],[Costo total]]*INVENTARIO[[#This Row],[Entradas]]</f>
        <v>#DIV/0!</v>
      </c>
      <c r="AB1016" s="43" t="e">
        <f>INVENTARIO[[#This Row],[Stock Actual]]*INVENTARIO[[#This Row],[Costo total]]</f>
        <v>#DIV/0!</v>
      </c>
    </row>
    <row r="1017" spans="1:28" ht="55" customHeight="1" x14ac:dyDescent="0.15">
      <c r="A1017" s="42" t="s">
        <v>2990</v>
      </c>
      <c r="B1017" s="180"/>
      <c r="C1017" s="22" t="s">
        <v>12</v>
      </c>
      <c r="D1017" s="181" t="s">
        <v>2814</v>
      </c>
      <c r="E1017" s="178" t="s">
        <v>2984</v>
      </c>
      <c r="F1017" s="179" t="s">
        <v>692</v>
      </c>
      <c r="G1017" s="182" t="s">
        <v>2981</v>
      </c>
      <c r="H1017" s="43">
        <f>INVENTARIO[[#This Row],[Precio Final]]</f>
        <v>0</v>
      </c>
      <c r="I1017" s="194" t="e">
        <f t="shared" si="75"/>
        <v>#DIV/0!</v>
      </c>
      <c r="J1017" s="120">
        <v>1</v>
      </c>
      <c r="K1017" s="112">
        <f>SUMIFS(VENTAS[Cantidad],VENTAS[Código del producto Vendido],INVENTARIO[[#This Row],[Code]])</f>
        <v>0</v>
      </c>
      <c r="L1017" s="110">
        <f>INVENTARIO[[#This Row],[Entradas]]-INVENTARIO[[#This Row],[Salidas]]</f>
        <v>1</v>
      </c>
      <c r="M1017" s="43">
        <f>INVENTARIO[[#This Row],[Precio Final]]*10%</f>
        <v>0</v>
      </c>
      <c r="N1017" s="42"/>
      <c r="O1017" s="42"/>
      <c r="P1017" s="42" t="e">
        <f t="shared" si="78"/>
        <v>#DIV/0!</v>
      </c>
      <c r="Q1017" s="110"/>
      <c r="R1017" s="42"/>
      <c r="S1017" s="177">
        <f t="shared" si="76"/>
        <v>0</v>
      </c>
      <c r="T1017" s="183" t="e">
        <f>(P1017+S1017)-INVENTARIO[[#This Row],[Comisión 10%]]</f>
        <v>#DIV/0!</v>
      </c>
      <c r="U1017" s="191" t="e">
        <f t="shared" si="77"/>
        <v>#DIV/0!</v>
      </c>
      <c r="V1017" s="184"/>
      <c r="W1017" s="42" t="e">
        <f>INVENTARIO[[#This Row],[Precio Final]]-(INVENTARIO[[#This Row],[Comisión 10%]]+INVENTARIO[[#This Row],[Costo total]])</f>
        <v>#DIV/0!</v>
      </c>
      <c r="X1017" s="42" t="e">
        <f>INVENTARIO[[#This Row],[Ganancia Unitaria]]*INVENTARIO[[#This Row],[Salidas]]</f>
        <v>#DIV/0!</v>
      </c>
      <c r="Y1017" s="42"/>
      <c r="Z1017" s="20"/>
      <c r="AA1017" s="20" t="e">
        <f>INVENTARIO[[#This Row],[Costo total]]*INVENTARIO[[#This Row],[Entradas]]</f>
        <v>#DIV/0!</v>
      </c>
      <c r="AB1017" s="43" t="e">
        <f>INVENTARIO[[#This Row],[Stock Actual]]*INVENTARIO[[#This Row],[Costo total]]</f>
        <v>#DIV/0!</v>
      </c>
    </row>
    <row r="1018" spans="1:28" ht="55" customHeight="1" x14ac:dyDescent="0.15">
      <c r="A1018" s="42" t="s">
        <v>2991</v>
      </c>
      <c r="B1018" s="180"/>
      <c r="C1018" s="22" t="s">
        <v>12</v>
      </c>
      <c r="D1018" s="181" t="s">
        <v>2814</v>
      </c>
      <c r="E1018" s="178" t="s">
        <v>2985</v>
      </c>
      <c r="F1018" s="179" t="s">
        <v>695</v>
      </c>
      <c r="G1018" s="182" t="s">
        <v>2981</v>
      </c>
      <c r="H1018" s="43">
        <f>INVENTARIO[[#This Row],[Precio Final]]</f>
        <v>0</v>
      </c>
      <c r="I1018" s="194" t="e">
        <f t="shared" si="75"/>
        <v>#DIV/0!</v>
      </c>
      <c r="J1018" s="120">
        <v>1</v>
      </c>
      <c r="K1018" s="112">
        <f>SUMIFS(VENTAS[Cantidad],VENTAS[Código del producto Vendido],INVENTARIO[[#This Row],[Code]])</f>
        <v>0</v>
      </c>
      <c r="L1018" s="110">
        <f>INVENTARIO[[#This Row],[Entradas]]-INVENTARIO[[#This Row],[Salidas]]</f>
        <v>1</v>
      </c>
      <c r="M1018" s="43">
        <f>INVENTARIO[[#This Row],[Precio Final]]*10%</f>
        <v>0</v>
      </c>
      <c r="N1018" s="42"/>
      <c r="O1018" s="42"/>
      <c r="P1018" s="42" t="e">
        <f t="shared" si="78"/>
        <v>#DIV/0!</v>
      </c>
      <c r="Q1018" s="110"/>
      <c r="R1018" s="42"/>
      <c r="S1018" s="177">
        <f t="shared" si="76"/>
        <v>0</v>
      </c>
      <c r="T1018" s="183" t="e">
        <f>(P1018+S1018)-INVENTARIO[[#This Row],[Comisión 10%]]</f>
        <v>#DIV/0!</v>
      </c>
      <c r="U1018" s="191" t="e">
        <f t="shared" si="77"/>
        <v>#DIV/0!</v>
      </c>
      <c r="V1018" s="184"/>
      <c r="W1018" s="42" t="e">
        <f>INVENTARIO[[#This Row],[Precio Final]]-(INVENTARIO[[#This Row],[Comisión 10%]]+INVENTARIO[[#This Row],[Costo total]])</f>
        <v>#DIV/0!</v>
      </c>
      <c r="X1018" s="42" t="e">
        <f>INVENTARIO[[#This Row],[Ganancia Unitaria]]*INVENTARIO[[#This Row],[Salidas]]</f>
        <v>#DIV/0!</v>
      </c>
      <c r="Y1018" s="42"/>
      <c r="Z1018" s="20"/>
      <c r="AA1018" s="20" t="e">
        <f>INVENTARIO[[#This Row],[Costo total]]*INVENTARIO[[#This Row],[Entradas]]</f>
        <v>#DIV/0!</v>
      </c>
      <c r="AB1018" s="43" t="e">
        <f>INVENTARIO[[#This Row],[Stock Actual]]*INVENTARIO[[#This Row],[Costo total]]</f>
        <v>#DIV/0!</v>
      </c>
    </row>
    <row r="1019" spans="1:28" ht="55" customHeight="1" x14ac:dyDescent="0.15">
      <c r="A1019" s="42" t="s">
        <v>2900</v>
      </c>
      <c r="B1019" s="180"/>
      <c r="C1019" s="22" t="s">
        <v>12</v>
      </c>
      <c r="D1019" s="181" t="s">
        <v>2327</v>
      </c>
      <c r="E1019" s="178" t="s">
        <v>2992</v>
      </c>
      <c r="F1019" s="179" t="s">
        <v>697</v>
      </c>
      <c r="G1019" s="182" t="s">
        <v>426</v>
      </c>
      <c r="H1019" s="43">
        <f>INVENTARIO[[#This Row],[Precio Final]]</f>
        <v>30</v>
      </c>
      <c r="I1019" s="194">
        <f t="shared" si="75"/>
        <v>22.5</v>
      </c>
      <c r="J1019" s="120">
        <v>1</v>
      </c>
      <c r="K1019" s="112">
        <f>SUMIFS(VENTAS[Cantidad],VENTAS[Código del producto Vendido],INVENTARIO[[#This Row],[Code]])</f>
        <v>0</v>
      </c>
      <c r="L1019" s="110">
        <f>INVENTARIO[[#This Row],[Entradas]]-INVENTARIO[[#This Row],[Salidas]]</f>
        <v>1</v>
      </c>
      <c r="M1019" s="43">
        <f>INVENTARIO[[#This Row],[Precio Final]]*10%</f>
        <v>3</v>
      </c>
      <c r="N1019" s="42"/>
      <c r="O1019" s="42"/>
      <c r="P1019" s="42">
        <v>15</v>
      </c>
      <c r="Q1019" s="110"/>
      <c r="R1019" s="42"/>
      <c r="S1019" s="177">
        <v>0</v>
      </c>
      <c r="T1019" s="42">
        <f>INVENTARIO[[#This Row],[Costo Unitario (USD)]]+INVENTARIO[[#This Row],[Costo Envío (USD)]]</f>
        <v>15</v>
      </c>
      <c r="U1019" s="168">
        <f>INVENTARIO[[#This Row],[Costo total]]*1.5</f>
        <v>22.5</v>
      </c>
      <c r="V1019" s="184">
        <v>30</v>
      </c>
      <c r="W1019" s="42">
        <f>INVENTARIO[[#This Row],[Precio Final]]-(INVENTARIO[[#This Row],[Comisión 10%]]+INVENTARIO[[#This Row],[Costo total]])</f>
        <v>12</v>
      </c>
      <c r="X1019" s="42">
        <f>INVENTARIO[[#This Row],[Ganancia Unitaria]]*INVENTARIO[[#This Row],[Salidas]]</f>
        <v>0</v>
      </c>
      <c r="Y1019" s="42"/>
      <c r="Z1019" s="20"/>
      <c r="AA1019" s="20">
        <f>INVENTARIO[[#This Row],[Costo total]]*INVENTARIO[[#This Row],[Entradas]]</f>
        <v>15</v>
      </c>
      <c r="AB1019" s="43">
        <f>INVENTARIO[[#This Row],[Stock Actual]]*INVENTARIO[[#This Row],[Costo total]]</f>
        <v>15</v>
      </c>
    </row>
    <row r="1020" spans="1:28" ht="55" customHeight="1" x14ac:dyDescent="0.15">
      <c r="A1020" s="42" t="s">
        <v>2901</v>
      </c>
      <c r="B1020" s="180"/>
      <c r="C1020" s="22" t="s">
        <v>12</v>
      </c>
      <c r="D1020" s="181" t="s">
        <v>2327</v>
      </c>
      <c r="E1020" s="178" t="s">
        <v>2994</v>
      </c>
      <c r="F1020" s="179" t="s">
        <v>692</v>
      </c>
      <c r="G1020" s="182" t="s">
        <v>164</v>
      </c>
      <c r="H1020" s="43">
        <f>INVENTARIO[[#This Row],[Precio Final]]</f>
        <v>30</v>
      </c>
      <c r="I1020" s="194">
        <f t="shared" si="75"/>
        <v>22.5</v>
      </c>
      <c r="J1020" s="120">
        <v>1</v>
      </c>
      <c r="K1020" s="112">
        <f>SUMIFS(VENTAS[Cantidad],VENTAS[Código del producto Vendido],INVENTARIO[[#This Row],[Code]])</f>
        <v>0</v>
      </c>
      <c r="L1020" s="110">
        <f>INVENTARIO[[#This Row],[Entradas]]-INVENTARIO[[#This Row],[Salidas]]</f>
        <v>1</v>
      </c>
      <c r="M1020" s="43">
        <f>INVENTARIO[[#This Row],[Precio Final]]*10%</f>
        <v>3</v>
      </c>
      <c r="N1020" s="42"/>
      <c r="O1020" s="42"/>
      <c r="P1020" s="42">
        <v>15</v>
      </c>
      <c r="Q1020" s="110"/>
      <c r="R1020" s="42"/>
      <c r="S1020" s="177">
        <v>0</v>
      </c>
      <c r="T1020" s="42">
        <f>INVENTARIO[[#This Row],[Costo Unitario (USD)]]+INVENTARIO[[#This Row],[Costo Envío (USD)]]</f>
        <v>15</v>
      </c>
      <c r="U1020" s="168">
        <f>INVENTARIO[[#This Row],[Costo total]]*1.5</f>
        <v>22.5</v>
      </c>
      <c r="V1020" s="184">
        <v>30</v>
      </c>
      <c r="W1020" s="42">
        <f>INVENTARIO[[#This Row],[Precio Final]]-(INVENTARIO[[#This Row],[Comisión 10%]]+INVENTARIO[[#This Row],[Costo total]])</f>
        <v>12</v>
      </c>
      <c r="X1020" s="42">
        <f>INVENTARIO[[#This Row],[Ganancia Unitaria]]*INVENTARIO[[#This Row],[Salidas]]</f>
        <v>0</v>
      </c>
      <c r="Y1020" s="42"/>
      <c r="Z1020" s="20"/>
      <c r="AA1020" s="20">
        <f>INVENTARIO[[#This Row],[Costo total]]*INVENTARIO[[#This Row],[Entradas]]</f>
        <v>15</v>
      </c>
      <c r="AB1020" s="43">
        <f>INVENTARIO[[#This Row],[Stock Actual]]*INVENTARIO[[#This Row],[Costo total]]</f>
        <v>15</v>
      </c>
    </row>
    <row r="1021" spans="1:28" ht="55" customHeight="1" x14ac:dyDescent="0.15">
      <c r="A1021" s="42" t="s">
        <v>2902</v>
      </c>
      <c r="B1021" s="180"/>
      <c r="C1021" s="22" t="s">
        <v>12</v>
      </c>
      <c r="D1021" s="181" t="s">
        <v>2327</v>
      </c>
      <c r="E1021" s="178" t="s">
        <v>2998</v>
      </c>
      <c r="F1021" s="179" t="s">
        <v>2370</v>
      </c>
      <c r="G1021" s="182" t="s">
        <v>1942</v>
      </c>
      <c r="H1021" s="43">
        <f>INVENTARIO[[#This Row],[Precio Final]]</f>
        <v>15</v>
      </c>
      <c r="I1021" s="194">
        <f t="shared" si="75"/>
        <v>15</v>
      </c>
      <c r="J1021" s="120">
        <v>1</v>
      </c>
      <c r="K1021" s="112">
        <f>SUMIFS(VENTAS[Cantidad],VENTAS[Código del producto Vendido],INVENTARIO[[#This Row],[Code]])</f>
        <v>0</v>
      </c>
      <c r="L1021" s="110">
        <f>INVENTARIO[[#This Row],[Entradas]]-INVENTARIO[[#This Row],[Salidas]]</f>
        <v>1</v>
      </c>
      <c r="M1021" s="43">
        <f>INVENTARIO[[#This Row],[Precio Final]]*10%</f>
        <v>1.5</v>
      </c>
      <c r="N1021" s="42"/>
      <c r="O1021" s="42"/>
      <c r="P1021" s="42">
        <v>10</v>
      </c>
      <c r="Q1021" s="110"/>
      <c r="R1021" s="42"/>
      <c r="S1021" s="177">
        <v>0</v>
      </c>
      <c r="T1021" s="42">
        <f>INVENTARIO[[#This Row],[Costo Unitario (USD)]]+INVENTARIO[[#This Row],[Costo Envío (USD)]]</f>
        <v>10</v>
      </c>
      <c r="U1021" s="168">
        <f>INVENTARIO[[#This Row],[Costo total]]*1.5</f>
        <v>15</v>
      </c>
      <c r="V1021" s="184">
        <v>15</v>
      </c>
      <c r="W1021" s="42">
        <f>INVENTARIO[[#This Row],[Precio Final]]-(INVENTARIO[[#This Row],[Comisión 10%]]+INVENTARIO[[#This Row],[Costo total]])</f>
        <v>3.5</v>
      </c>
      <c r="X1021" s="42">
        <f>INVENTARIO[[#This Row],[Ganancia Unitaria]]*INVENTARIO[[#This Row],[Salidas]]</f>
        <v>0</v>
      </c>
      <c r="Y1021" s="42"/>
      <c r="Z1021" s="20"/>
      <c r="AA1021" s="20">
        <f>INVENTARIO[[#This Row],[Costo total]]*INVENTARIO[[#This Row],[Entradas]]</f>
        <v>10</v>
      </c>
      <c r="AB1021" s="43">
        <f>INVENTARIO[[#This Row],[Stock Actual]]*INVENTARIO[[#This Row],[Costo total]]</f>
        <v>10</v>
      </c>
    </row>
    <row r="1022" spans="1:28" ht="55" customHeight="1" x14ac:dyDescent="0.15">
      <c r="A1022" s="43" t="s">
        <v>3009</v>
      </c>
      <c r="B1022" s="169"/>
      <c r="C1022" s="170" t="s">
        <v>12</v>
      </c>
      <c r="D1022" s="83" t="s">
        <v>215</v>
      </c>
      <c r="E1022" s="83" t="s">
        <v>3010</v>
      </c>
      <c r="F1022" s="83" t="s">
        <v>1342</v>
      </c>
      <c r="G1022" s="83" t="s">
        <v>2283</v>
      </c>
      <c r="H1022" s="171">
        <f>INVENTARIO[[#This Row],[Precio Final]]</f>
        <v>45</v>
      </c>
      <c r="I1022" s="192">
        <f t="shared" si="75"/>
        <v>33.630000000000003</v>
      </c>
      <c r="J1022" s="83">
        <v>1</v>
      </c>
      <c r="K1022" s="112">
        <f>SUMIFS(VENTAS[Cantidad],VENTAS[Código del producto Vendido],INVENTARIO[[#This Row],[Code]])</f>
        <v>0</v>
      </c>
      <c r="L1022" s="121">
        <f>INVENTARIO[[#This Row],[Entradas]]-INVENTARIO[[#This Row],[Salidas]]</f>
        <v>1</v>
      </c>
      <c r="M1022" s="171">
        <f>INVENTARIO[[#This Row],[Precio Final]]*10%</f>
        <v>4.5</v>
      </c>
      <c r="N1022" s="43"/>
      <c r="O1022" s="43"/>
      <c r="P1022" s="43">
        <v>20.92</v>
      </c>
      <c r="Q1022" s="112"/>
      <c r="R1022" s="43"/>
      <c r="S1022" s="176">
        <v>1.5</v>
      </c>
      <c r="T1022" s="168">
        <f>INVENTARIO[[#This Row],[Costo Unitario (USD)]]+INVENTARIO[[#This Row],[Costo Envío (USD)]]</f>
        <v>22.42</v>
      </c>
      <c r="U1022" s="168">
        <f>INVENTARIO[[#This Row],[Costo total]]*1.5</f>
        <v>33.630000000000003</v>
      </c>
      <c r="V1022" s="43">
        <v>45</v>
      </c>
      <c r="W1022" s="43">
        <f>INVENTARIO[[#This Row],[Precio Final]]-INVENTARIO[[#This Row],[Costo total]]</f>
        <v>22.58</v>
      </c>
      <c r="X1022" s="172">
        <f>INVENTARIO[[#This Row],[Ganancia Unitaria]]*INVENTARIO[[#This Row],[Salidas]]</f>
        <v>0</v>
      </c>
      <c r="Y1022" s="43" t="s">
        <v>2282</v>
      </c>
      <c r="Z1022" s="43"/>
      <c r="AA1022" s="43">
        <f>INVENTARIO[[#This Row],[Costo total]]*INVENTARIO[[#This Row],[Entradas]]</f>
        <v>22.42</v>
      </c>
      <c r="AB1022" s="172">
        <f>INVENTARIO[[#This Row],[Stock Actual]]*INVENTARIO[[#This Row],[Costo total]]</f>
        <v>22.42</v>
      </c>
    </row>
    <row r="1023" spans="1:28" ht="55" customHeight="1" x14ac:dyDescent="0.15">
      <c r="A1023" s="42" t="s">
        <v>3012</v>
      </c>
      <c r="B1023" s="180"/>
      <c r="C1023" s="22" t="s">
        <v>12</v>
      </c>
      <c r="D1023" s="181" t="s">
        <v>3014</v>
      </c>
      <c r="E1023" s="178" t="s">
        <v>2778</v>
      </c>
      <c r="F1023" s="179" t="s">
        <v>3013</v>
      </c>
      <c r="G1023" s="182" t="s">
        <v>2770</v>
      </c>
      <c r="H1023" s="171">
        <f>INVENTARIO[[#This Row],[Precio Final]]</f>
        <v>14</v>
      </c>
      <c r="I1023" s="194">
        <f t="shared" si="75"/>
        <v>13.799999999999999</v>
      </c>
      <c r="J1023" s="120">
        <v>2</v>
      </c>
      <c r="K1023" s="112">
        <f>SUMIFS(VENTAS[Cantidad],VENTAS[Código del producto Vendido],INVENTARIO[[#This Row],[Code]])</f>
        <v>0</v>
      </c>
      <c r="L1023" s="110">
        <f>INVENTARIO[[#This Row],[Entradas]]-INVENTARIO[[#This Row],[Salidas]]</f>
        <v>2</v>
      </c>
      <c r="M1023" s="171">
        <f>INVENTARIO[[#This Row],[Precio Final]]*10%</f>
        <v>1.4000000000000001</v>
      </c>
      <c r="N1023" s="42"/>
      <c r="O1023" s="42"/>
      <c r="P1023" s="42">
        <v>8.6999999999999993</v>
      </c>
      <c r="Q1023" s="110"/>
      <c r="R1023" s="42"/>
      <c r="S1023" s="177">
        <v>0.5</v>
      </c>
      <c r="T1023" s="42">
        <f>INVENTARIO[[#This Row],[Costo Unitario (USD)]]+INVENTARIO[[#This Row],[Costo Envío (USD)]]</f>
        <v>9.1999999999999993</v>
      </c>
      <c r="U1023" s="168">
        <f>INVENTARIO[[#This Row],[Costo total]]*1.5</f>
        <v>13.799999999999999</v>
      </c>
      <c r="V1023" s="184">
        <v>14</v>
      </c>
      <c r="W1023" s="42">
        <f>INVENTARIO[[#This Row],[Precio Final]]-INVENTARIO[[#This Row],[Costo total]]</f>
        <v>4.8000000000000007</v>
      </c>
      <c r="X1023" s="42">
        <f>INVENTARIO[[#This Row],[Ganancia Unitaria]]*INVENTARIO[[#This Row],[Salidas]]</f>
        <v>0</v>
      </c>
      <c r="Y1023" s="42" t="s">
        <v>2784</v>
      </c>
      <c r="Z1023" s="20"/>
      <c r="AA1023" s="20">
        <f>INVENTARIO[[#This Row],[Costo total]]*INVENTARIO[[#This Row],[Entradas]]</f>
        <v>18.399999999999999</v>
      </c>
      <c r="AB1023" s="43">
        <f>INVENTARIO[[#This Row],[Stock Actual]]*INVENTARIO[[#This Row],[Costo total]]</f>
        <v>18.399999999999999</v>
      </c>
    </row>
    <row r="1024" spans="1:28" ht="55" customHeight="1" x14ac:dyDescent="0.15">
      <c r="A1024" s="42" t="s">
        <v>3038</v>
      </c>
      <c r="B1024" s="180"/>
      <c r="C1024" s="22" t="s">
        <v>12</v>
      </c>
      <c r="D1024" s="181" t="s">
        <v>3039</v>
      </c>
      <c r="E1024" s="178" t="s">
        <v>3040</v>
      </c>
      <c r="F1024" s="179" t="s">
        <v>3041</v>
      </c>
      <c r="G1024" s="182" t="s">
        <v>164</v>
      </c>
      <c r="H1024" s="171">
        <f>INVENTARIO[[#This Row],[Precio Final]]</f>
        <v>0</v>
      </c>
      <c r="I1024" s="194">
        <f t="shared" si="75"/>
        <v>0</v>
      </c>
      <c r="J1024" s="120">
        <v>1</v>
      </c>
      <c r="K1024" s="112"/>
      <c r="L1024" s="110"/>
      <c r="M1024" s="43"/>
      <c r="N1024" s="42"/>
      <c r="O1024" s="42"/>
      <c r="P1024" s="42"/>
      <c r="Q1024" s="110"/>
      <c r="R1024" s="42"/>
      <c r="S1024" s="177"/>
      <c r="T1024" s="183"/>
      <c r="U1024" s="191"/>
      <c r="V1024" s="184"/>
      <c r="W1024" s="42"/>
      <c r="X1024" s="42"/>
      <c r="Y1024" s="42"/>
      <c r="Z1024" s="20"/>
      <c r="AA1024" s="20"/>
      <c r="AB1024" s="43"/>
    </row>
    <row r="1025" spans="1:28" ht="55" customHeight="1" x14ac:dyDescent="0.15">
      <c r="A1025" s="42" t="s">
        <v>3042</v>
      </c>
      <c r="B1025" s="180"/>
      <c r="C1025" s="22" t="s">
        <v>12</v>
      </c>
      <c r="D1025" s="181" t="s">
        <v>536</v>
      </c>
      <c r="E1025" s="178" t="s">
        <v>2524</v>
      </c>
      <c r="F1025" s="179" t="s">
        <v>3043</v>
      </c>
      <c r="G1025" s="182" t="s">
        <v>164</v>
      </c>
      <c r="H1025" s="171">
        <f>INVENTARIO[[#This Row],[Precio Final]]</f>
        <v>20</v>
      </c>
      <c r="I1025" s="194" t="e">
        <f t="shared" si="75"/>
        <v>#DIV/0!</v>
      </c>
      <c r="J1025" s="120">
        <v>2</v>
      </c>
      <c r="K1025" s="112">
        <f>SUMIFS(VENTAS[Cantidad],VENTAS[Código del producto Vendido],INVENTARIO[[#This Row],[Code]])</f>
        <v>0</v>
      </c>
      <c r="L1025" s="110">
        <f>INVENTARIO[[#This Row],[Entradas]]-INVENTARIO[[#This Row],[Salidas]]</f>
        <v>2</v>
      </c>
      <c r="M1025" s="43">
        <f>INVENTARIO[[#This Row],[Precio Final]]*10%</f>
        <v>2</v>
      </c>
      <c r="N1025" s="42"/>
      <c r="O1025" s="42"/>
      <c r="P1025" s="42" t="e">
        <f t="shared" si="78"/>
        <v>#DIV/0!</v>
      </c>
      <c r="Q1025" s="110"/>
      <c r="R1025" s="42"/>
      <c r="S1025" s="177">
        <f t="shared" si="76"/>
        <v>0</v>
      </c>
      <c r="T1025" s="183" t="e">
        <f>(P1025+S1025)-INVENTARIO[[#This Row],[Comisión 10%]]</f>
        <v>#DIV/0!</v>
      </c>
      <c r="U1025" s="191" t="e">
        <f t="shared" si="77"/>
        <v>#DIV/0!</v>
      </c>
      <c r="V1025" s="184">
        <v>20</v>
      </c>
      <c r="W1025" s="42" t="e">
        <f>INVENTARIO[[#This Row],[Precio Final]]-(INVENTARIO[[#This Row],[Comisión 10%]]+INVENTARIO[[#This Row],[Costo total]])</f>
        <v>#DIV/0!</v>
      </c>
      <c r="X1025" s="42" t="e">
        <f>INVENTARIO[[#This Row],[Ganancia Unitaria]]*INVENTARIO[[#This Row],[Salidas]]</f>
        <v>#DIV/0!</v>
      </c>
      <c r="Y1025" s="42"/>
      <c r="Z1025" s="20"/>
      <c r="AA1025" s="20" t="e">
        <f>INVENTARIO[[#This Row],[Costo total]]*INVENTARIO[[#This Row],[Entradas]]</f>
        <v>#DIV/0!</v>
      </c>
      <c r="AB1025" s="43" t="e">
        <f>INVENTARIO[[#This Row],[Stock Actual]]*INVENTARIO[[#This Row],[Costo total]]</f>
        <v>#DIV/0!</v>
      </c>
    </row>
    <row r="1026" spans="1:28" ht="55" customHeight="1" x14ac:dyDescent="0.15">
      <c r="A1026" s="42" t="s">
        <v>3046</v>
      </c>
      <c r="B1026" s="180"/>
      <c r="C1026" s="22" t="s">
        <v>12</v>
      </c>
      <c r="D1026" s="181" t="s">
        <v>536</v>
      </c>
      <c r="E1026" s="178" t="s">
        <v>3045</v>
      </c>
      <c r="F1026" s="179" t="s">
        <v>695</v>
      </c>
      <c r="G1026" s="182" t="s">
        <v>164</v>
      </c>
      <c r="H1026" s="171">
        <f>INVENTARIO[[#This Row],[Precio Final]]</f>
        <v>22</v>
      </c>
      <c r="I1026" s="194">
        <f t="shared" si="75"/>
        <v>0</v>
      </c>
      <c r="J1026" s="120">
        <v>1</v>
      </c>
      <c r="K1026" s="112"/>
      <c r="L1026" s="110"/>
      <c r="M1026" s="43"/>
      <c r="N1026" s="42"/>
      <c r="O1026" s="42"/>
      <c r="P1026" s="42"/>
      <c r="Q1026" s="110"/>
      <c r="R1026" s="42"/>
      <c r="S1026" s="177"/>
      <c r="T1026" s="183"/>
      <c r="U1026" s="191"/>
      <c r="V1026" s="184">
        <v>22</v>
      </c>
      <c r="W1026" s="42"/>
      <c r="X1026" s="42"/>
      <c r="Y1026" s="42"/>
      <c r="Z1026" s="20"/>
      <c r="AA1026" s="20"/>
      <c r="AB1026" s="43"/>
    </row>
    <row r="1027" spans="1:28" ht="55" customHeight="1" x14ac:dyDescent="0.15">
      <c r="A1027" s="42" t="s">
        <v>3047</v>
      </c>
      <c r="B1027" s="180"/>
      <c r="C1027" s="22" t="s">
        <v>12</v>
      </c>
      <c r="D1027" s="181" t="s">
        <v>536</v>
      </c>
      <c r="E1027" s="178" t="s">
        <v>3045</v>
      </c>
      <c r="F1027" s="179" t="s">
        <v>697</v>
      </c>
      <c r="G1027" s="182" t="s">
        <v>164</v>
      </c>
      <c r="H1027" s="171">
        <f>INVENTARIO[[#This Row],[Precio Final]]</f>
        <v>22</v>
      </c>
      <c r="I1027" s="194" t="e">
        <f t="shared" si="75"/>
        <v>#DIV/0!</v>
      </c>
      <c r="J1027" s="120">
        <v>1</v>
      </c>
      <c r="K1027" s="112">
        <f>SUMIFS(VENTAS[Cantidad],VENTAS[Código del producto Vendido],INVENTARIO[[#This Row],[Code]])</f>
        <v>0</v>
      </c>
      <c r="L1027" s="110">
        <f>INVENTARIO[[#This Row],[Entradas]]-INVENTARIO[[#This Row],[Salidas]]</f>
        <v>1</v>
      </c>
      <c r="M1027" s="43">
        <f>INVENTARIO[[#This Row],[Precio Final]]*10%</f>
        <v>2.2000000000000002</v>
      </c>
      <c r="N1027" s="42"/>
      <c r="O1027" s="42"/>
      <c r="P1027" s="42" t="e">
        <f t="shared" si="78"/>
        <v>#DIV/0!</v>
      </c>
      <c r="Q1027" s="110"/>
      <c r="R1027" s="42"/>
      <c r="S1027" s="177">
        <f t="shared" si="76"/>
        <v>0</v>
      </c>
      <c r="T1027" s="183" t="e">
        <f>(P1027+S1027)-INVENTARIO[[#This Row],[Comisión 10%]]</f>
        <v>#DIV/0!</v>
      </c>
      <c r="U1027" s="191" t="e">
        <f t="shared" si="77"/>
        <v>#DIV/0!</v>
      </c>
      <c r="V1027" s="184">
        <v>22</v>
      </c>
      <c r="W1027" s="42" t="e">
        <f>INVENTARIO[[#This Row],[Precio Final]]-(INVENTARIO[[#This Row],[Comisión 10%]]+INVENTARIO[[#This Row],[Costo total]])</f>
        <v>#DIV/0!</v>
      </c>
      <c r="X1027" s="42" t="e">
        <f>INVENTARIO[[#This Row],[Ganancia Unitaria]]*INVENTARIO[[#This Row],[Salidas]]</f>
        <v>#DIV/0!</v>
      </c>
      <c r="Y1027" s="42"/>
      <c r="Z1027" s="20"/>
      <c r="AA1027" s="20" t="e">
        <f>INVENTARIO[[#This Row],[Costo total]]*INVENTARIO[[#This Row],[Entradas]]</f>
        <v>#DIV/0!</v>
      </c>
      <c r="AB1027" s="43" t="e">
        <f>INVENTARIO[[#This Row],[Stock Actual]]*INVENTARIO[[#This Row],[Costo total]]</f>
        <v>#DIV/0!</v>
      </c>
    </row>
    <row r="1028" spans="1:28" ht="55" customHeight="1" x14ac:dyDescent="0.15">
      <c r="A1028" s="42" t="s">
        <v>2903</v>
      </c>
      <c r="B1028" s="180"/>
      <c r="C1028" s="22"/>
      <c r="D1028" s="181"/>
      <c r="E1028" s="178"/>
      <c r="F1028" s="179"/>
      <c r="G1028" s="182"/>
      <c r="H1028" s="171">
        <f>INVENTARIO[[#This Row],[Precio Final]]</f>
        <v>0</v>
      </c>
      <c r="I1028" s="194" t="e">
        <f t="shared" si="75"/>
        <v>#DIV/0!</v>
      </c>
      <c r="J1028" s="120"/>
      <c r="K1028" s="112">
        <f>SUMIFS(VENTAS[Cantidad],VENTAS[Código del producto Vendido],INVENTARIO[[#This Row],[Code]])</f>
        <v>0</v>
      </c>
      <c r="L1028" s="110">
        <f>INVENTARIO[[#This Row],[Entradas]]-INVENTARIO[[#This Row],[Salidas]]</f>
        <v>0</v>
      </c>
      <c r="M1028" s="43">
        <f>INVENTARIO[[#This Row],[Precio Final]]*10%</f>
        <v>0</v>
      </c>
      <c r="N1028" s="42"/>
      <c r="O1028" s="42"/>
      <c r="P1028" s="42" t="e">
        <f t="shared" si="78"/>
        <v>#DIV/0!</v>
      </c>
      <c r="Q1028" s="110"/>
      <c r="R1028" s="42"/>
      <c r="S1028" s="177">
        <f t="shared" si="76"/>
        <v>0</v>
      </c>
      <c r="T1028" s="183" t="e">
        <f>(P1028+S1028)-INVENTARIO[[#This Row],[Comisión 10%]]</f>
        <v>#DIV/0!</v>
      </c>
      <c r="U1028" s="191" t="e">
        <f t="shared" si="77"/>
        <v>#DIV/0!</v>
      </c>
      <c r="V1028" s="184"/>
      <c r="W1028" s="42" t="e">
        <f>INVENTARIO[[#This Row],[Precio Final]]-(INVENTARIO[[#This Row],[Comisión 10%]]+INVENTARIO[[#This Row],[Costo total]])</f>
        <v>#DIV/0!</v>
      </c>
      <c r="X1028" s="42" t="e">
        <f>INVENTARIO[[#This Row],[Ganancia Unitaria]]*INVENTARIO[[#This Row],[Salidas]]</f>
        <v>#DIV/0!</v>
      </c>
      <c r="Y1028" s="42"/>
      <c r="Z1028" s="20"/>
      <c r="AA1028" s="20" t="e">
        <f>INVENTARIO[[#This Row],[Costo total]]*INVENTARIO[[#This Row],[Entradas]]</f>
        <v>#DIV/0!</v>
      </c>
      <c r="AB1028" s="43" t="e">
        <f>INVENTARIO[[#This Row],[Stock Actual]]*INVENTARIO[[#This Row],[Costo total]]</f>
        <v>#DIV/0!</v>
      </c>
    </row>
    <row r="1029" spans="1:28" ht="55" customHeight="1" x14ac:dyDescent="0.15">
      <c r="A1029" s="42" t="s">
        <v>2904</v>
      </c>
      <c r="B1029" s="180"/>
      <c r="C1029" s="22"/>
      <c r="D1029" s="181"/>
      <c r="E1029" s="178"/>
      <c r="F1029" s="179"/>
      <c r="G1029" s="182"/>
      <c r="H1029" s="171">
        <f>INVENTARIO[[#This Row],[Precio Final]]</f>
        <v>0</v>
      </c>
      <c r="I1029" s="194" t="e">
        <f t="shared" ref="I1029:I1058" si="79">U1029</f>
        <v>#DIV/0!</v>
      </c>
      <c r="J1029" s="120"/>
      <c r="K1029" s="112">
        <f>SUMIFS(VENTAS[Cantidad],VENTAS[Código del producto Vendido],INVENTARIO[[#This Row],[Code]])</f>
        <v>0</v>
      </c>
      <c r="L1029" s="110">
        <f>INVENTARIO[[#This Row],[Entradas]]-INVENTARIO[[#This Row],[Salidas]]</f>
        <v>0</v>
      </c>
      <c r="M1029" s="43">
        <f>INVENTARIO[[#This Row],[Precio Final]]*10%</f>
        <v>0</v>
      </c>
      <c r="N1029" s="42"/>
      <c r="O1029" s="42"/>
      <c r="P1029" s="42" t="e">
        <f t="shared" ref="P1029:P1058" si="80">N1029/O1029</f>
        <v>#DIV/0!</v>
      </c>
      <c r="Q1029" s="110"/>
      <c r="R1029" s="42"/>
      <c r="S1029" s="177">
        <f t="shared" ref="S1029:S1058" si="81">Q1029*R1029/1000</f>
        <v>0</v>
      </c>
      <c r="T1029" s="183" t="e">
        <f>(P1029+S1029)-INVENTARIO[[#This Row],[Comisión 10%]]</f>
        <v>#DIV/0!</v>
      </c>
      <c r="U1029" s="191" t="e">
        <f t="shared" ref="U1029:U1058" si="82">ROUNDUP(T1029,0)</f>
        <v>#DIV/0!</v>
      </c>
      <c r="V1029" s="184"/>
      <c r="W1029" s="42" t="e">
        <f>INVENTARIO[[#This Row],[Precio Final]]-(INVENTARIO[[#This Row],[Comisión 10%]]+INVENTARIO[[#This Row],[Costo total]])</f>
        <v>#DIV/0!</v>
      </c>
      <c r="X1029" s="42" t="e">
        <f>INVENTARIO[[#This Row],[Ganancia Unitaria]]*INVENTARIO[[#This Row],[Salidas]]</f>
        <v>#DIV/0!</v>
      </c>
      <c r="Y1029" s="42"/>
      <c r="Z1029" s="20"/>
      <c r="AA1029" s="20" t="e">
        <f>INVENTARIO[[#This Row],[Costo total]]*INVENTARIO[[#This Row],[Entradas]]</f>
        <v>#DIV/0!</v>
      </c>
      <c r="AB1029" s="43" t="e">
        <f>INVENTARIO[[#This Row],[Stock Actual]]*INVENTARIO[[#This Row],[Costo total]]</f>
        <v>#DIV/0!</v>
      </c>
    </row>
    <row r="1030" spans="1:28" ht="55" customHeight="1" x14ac:dyDescent="0.15">
      <c r="A1030" s="42" t="s">
        <v>2905</v>
      </c>
      <c r="B1030" s="180"/>
      <c r="C1030" s="22"/>
      <c r="D1030" s="181"/>
      <c r="E1030" s="178"/>
      <c r="F1030" s="179"/>
      <c r="G1030" s="182"/>
      <c r="H1030" s="171">
        <f>INVENTARIO[[#This Row],[Precio Final]]</f>
        <v>0</v>
      </c>
      <c r="I1030" s="194" t="e">
        <f t="shared" si="79"/>
        <v>#DIV/0!</v>
      </c>
      <c r="J1030" s="120"/>
      <c r="K1030" s="112">
        <f>SUMIFS(VENTAS[Cantidad],VENTAS[Código del producto Vendido],INVENTARIO[[#This Row],[Code]])</f>
        <v>0</v>
      </c>
      <c r="L1030" s="110">
        <f>INVENTARIO[[#This Row],[Entradas]]-INVENTARIO[[#This Row],[Salidas]]</f>
        <v>0</v>
      </c>
      <c r="M1030" s="43">
        <f>INVENTARIO[[#This Row],[Precio Final]]*10%</f>
        <v>0</v>
      </c>
      <c r="N1030" s="42"/>
      <c r="O1030" s="42"/>
      <c r="P1030" s="42" t="e">
        <f t="shared" si="80"/>
        <v>#DIV/0!</v>
      </c>
      <c r="Q1030" s="110"/>
      <c r="R1030" s="42"/>
      <c r="S1030" s="177">
        <f t="shared" si="81"/>
        <v>0</v>
      </c>
      <c r="T1030" s="183" t="e">
        <f>(P1030+S1030)-INVENTARIO[[#This Row],[Comisión 10%]]</f>
        <v>#DIV/0!</v>
      </c>
      <c r="U1030" s="191" t="e">
        <f t="shared" si="82"/>
        <v>#DIV/0!</v>
      </c>
      <c r="V1030" s="184"/>
      <c r="W1030" s="42" t="e">
        <f>INVENTARIO[[#This Row],[Precio Final]]-(INVENTARIO[[#This Row],[Comisión 10%]]+INVENTARIO[[#This Row],[Costo total]])</f>
        <v>#DIV/0!</v>
      </c>
      <c r="X1030" s="42" t="e">
        <f>INVENTARIO[[#This Row],[Ganancia Unitaria]]*INVENTARIO[[#This Row],[Salidas]]</f>
        <v>#DIV/0!</v>
      </c>
      <c r="Y1030" s="42"/>
      <c r="Z1030" s="20"/>
      <c r="AA1030" s="20" t="e">
        <f>INVENTARIO[[#This Row],[Costo total]]*INVENTARIO[[#This Row],[Entradas]]</f>
        <v>#DIV/0!</v>
      </c>
      <c r="AB1030" s="43" t="e">
        <f>INVENTARIO[[#This Row],[Stock Actual]]*INVENTARIO[[#This Row],[Costo total]]</f>
        <v>#DIV/0!</v>
      </c>
    </row>
    <row r="1031" spans="1:28" ht="55" customHeight="1" x14ac:dyDescent="0.15">
      <c r="A1031" s="42" t="s">
        <v>2906</v>
      </c>
      <c r="B1031" s="180"/>
      <c r="C1031" s="22"/>
      <c r="D1031" s="181"/>
      <c r="E1031" s="178"/>
      <c r="F1031" s="179"/>
      <c r="G1031" s="182"/>
      <c r="H1031" s="43">
        <f>INVENTARIO[[#This Row],[Precio Final]]</f>
        <v>0</v>
      </c>
      <c r="I1031" s="194" t="e">
        <f t="shared" si="79"/>
        <v>#DIV/0!</v>
      </c>
      <c r="J1031" s="120"/>
      <c r="K1031" s="112">
        <f>SUMIFS(VENTAS[Cantidad],VENTAS[Código del producto Vendido],INVENTARIO[[#This Row],[Code]])</f>
        <v>0</v>
      </c>
      <c r="L1031" s="110">
        <f>INVENTARIO[[#This Row],[Entradas]]-INVENTARIO[[#This Row],[Salidas]]</f>
        <v>0</v>
      </c>
      <c r="M1031" s="43">
        <f>INVENTARIO[[#This Row],[Precio Final]]*10%</f>
        <v>0</v>
      </c>
      <c r="N1031" s="42"/>
      <c r="O1031" s="42"/>
      <c r="P1031" s="42" t="e">
        <f t="shared" si="80"/>
        <v>#DIV/0!</v>
      </c>
      <c r="Q1031" s="110"/>
      <c r="R1031" s="42"/>
      <c r="S1031" s="177">
        <f t="shared" si="81"/>
        <v>0</v>
      </c>
      <c r="T1031" s="183" t="e">
        <f>(P1031+S1031)-INVENTARIO[[#This Row],[Comisión 10%]]</f>
        <v>#DIV/0!</v>
      </c>
      <c r="U1031" s="191" t="e">
        <f t="shared" si="82"/>
        <v>#DIV/0!</v>
      </c>
      <c r="V1031" s="184"/>
      <c r="W1031" s="42" t="e">
        <f>INVENTARIO[[#This Row],[Precio Final]]-(INVENTARIO[[#This Row],[Comisión 10%]]+INVENTARIO[[#This Row],[Costo total]])</f>
        <v>#DIV/0!</v>
      </c>
      <c r="X1031" s="42" t="e">
        <f>INVENTARIO[[#This Row],[Ganancia Unitaria]]*INVENTARIO[[#This Row],[Salidas]]</f>
        <v>#DIV/0!</v>
      </c>
      <c r="Y1031" s="42"/>
      <c r="Z1031" s="20"/>
      <c r="AA1031" s="20" t="e">
        <f>INVENTARIO[[#This Row],[Costo total]]*INVENTARIO[[#This Row],[Entradas]]</f>
        <v>#DIV/0!</v>
      </c>
      <c r="AB1031" s="43" t="e">
        <f>INVENTARIO[[#This Row],[Stock Actual]]*INVENTARIO[[#This Row],[Costo total]]</f>
        <v>#DIV/0!</v>
      </c>
    </row>
    <row r="1032" spans="1:28" ht="55" customHeight="1" x14ac:dyDescent="0.15">
      <c r="A1032" s="42" t="s">
        <v>2907</v>
      </c>
      <c r="B1032" s="180"/>
      <c r="C1032" s="22"/>
      <c r="D1032" s="181"/>
      <c r="E1032" s="178"/>
      <c r="F1032" s="179"/>
      <c r="G1032" s="182"/>
      <c r="H1032" s="43">
        <f>INVENTARIO[[#This Row],[Precio Final]]</f>
        <v>0</v>
      </c>
      <c r="I1032" s="194" t="e">
        <f t="shared" si="79"/>
        <v>#DIV/0!</v>
      </c>
      <c r="J1032" s="120"/>
      <c r="K1032" s="112">
        <f>SUMIFS(VENTAS[Cantidad],VENTAS[Código del producto Vendido],INVENTARIO[[#This Row],[Code]])</f>
        <v>0</v>
      </c>
      <c r="L1032" s="110">
        <f>INVENTARIO[[#This Row],[Entradas]]-INVENTARIO[[#This Row],[Salidas]]</f>
        <v>0</v>
      </c>
      <c r="M1032" s="43">
        <f>INVENTARIO[[#This Row],[Precio Final]]*10%</f>
        <v>0</v>
      </c>
      <c r="N1032" s="42"/>
      <c r="O1032" s="42"/>
      <c r="P1032" s="42" t="e">
        <f t="shared" si="80"/>
        <v>#DIV/0!</v>
      </c>
      <c r="Q1032" s="110"/>
      <c r="R1032" s="42"/>
      <c r="S1032" s="177">
        <f t="shared" si="81"/>
        <v>0</v>
      </c>
      <c r="T1032" s="183" t="e">
        <f>(P1032+S1032)-INVENTARIO[[#This Row],[Comisión 10%]]</f>
        <v>#DIV/0!</v>
      </c>
      <c r="U1032" s="191" t="e">
        <f t="shared" si="82"/>
        <v>#DIV/0!</v>
      </c>
      <c r="V1032" s="184"/>
      <c r="W1032" s="42" t="e">
        <f>INVENTARIO[[#This Row],[Precio Final]]-(INVENTARIO[[#This Row],[Comisión 10%]]+INVENTARIO[[#This Row],[Costo total]])</f>
        <v>#DIV/0!</v>
      </c>
      <c r="X1032" s="42" t="e">
        <f>INVENTARIO[[#This Row],[Ganancia Unitaria]]*INVENTARIO[[#This Row],[Salidas]]</f>
        <v>#DIV/0!</v>
      </c>
      <c r="Y1032" s="42"/>
      <c r="Z1032" s="20"/>
      <c r="AA1032" s="20" t="e">
        <f>INVENTARIO[[#This Row],[Costo total]]*INVENTARIO[[#This Row],[Entradas]]</f>
        <v>#DIV/0!</v>
      </c>
      <c r="AB1032" s="43" t="e">
        <f>INVENTARIO[[#This Row],[Stock Actual]]*INVENTARIO[[#This Row],[Costo total]]</f>
        <v>#DIV/0!</v>
      </c>
    </row>
    <row r="1033" spans="1:28" ht="55" customHeight="1" x14ac:dyDescent="0.15">
      <c r="A1033" s="42" t="s">
        <v>2908</v>
      </c>
      <c r="B1033" s="180"/>
      <c r="C1033" s="22"/>
      <c r="D1033" s="181"/>
      <c r="E1033" s="178"/>
      <c r="F1033" s="179"/>
      <c r="G1033" s="182"/>
      <c r="H1033" s="43">
        <f>INVENTARIO[[#This Row],[Precio Final]]</f>
        <v>0</v>
      </c>
      <c r="I1033" s="194" t="e">
        <f t="shared" si="79"/>
        <v>#DIV/0!</v>
      </c>
      <c r="J1033" s="120"/>
      <c r="K1033" s="112">
        <f>SUMIFS(VENTAS[Cantidad],VENTAS[Código del producto Vendido],INVENTARIO[[#This Row],[Code]])</f>
        <v>0</v>
      </c>
      <c r="L1033" s="110">
        <f>INVENTARIO[[#This Row],[Entradas]]-INVENTARIO[[#This Row],[Salidas]]</f>
        <v>0</v>
      </c>
      <c r="M1033" s="43">
        <f>INVENTARIO[[#This Row],[Precio Final]]*10%</f>
        <v>0</v>
      </c>
      <c r="N1033" s="42"/>
      <c r="O1033" s="42"/>
      <c r="P1033" s="42" t="e">
        <f t="shared" si="80"/>
        <v>#DIV/0!</v>
      </c>
      <c r="Q1033" s="110"/>
      <c r="R1033" s="42"/>
      <c r="S1033" s="177">
        <f t="shared" si="81"/>
        <v>0</v>
      </c>
      <c r="T1033" s="183" t="e">
        <f>(P1033+S1033)-INVENTARIO[[#This Row],[Comisión 10%]]</f>
        <v>#DIV/0!</v>
      </c>
      <c r="U1033" s="191" t="e">
        <f t="shared" si="82"/>
        <v>#DIV/0!</v>
      </c>
      <c r="V1033" s="184"/>
      <c r="W1033" s="42" t="e">
        <f>INVENTARIO[[#This Row],[Precio Final]]-(INVENTARIO[[#This Row],[Comisión 10%]]+INVENTARIO[[#This Row],[Costo total]])</f>
        <v>#DIV/0!</v>
      </c>
      <c r="X1033" s="42" t="e">
        <f>INVENTARIO[[#This Row],[Ganancia Unitaria]]*INVENTARIO[[#This Row],[Salidas]]</f>
        <v>#DIV/0!</v>
      </c>
      <c r="Y1033" s="42"/>
      <c r="Z1033" s="20"/>
      <c r="AA1033" s="20" t="e">
        <f>INVENTARIO[[#This Row],[Costo total]]*INVENTARIO[[#This Row],[Entradas]]</f>
        <v>#DIV/0!</v>
      </c>
      <c r="AB1033" s="43" t="e">
        <f>INVENTARIO[[#This Row],[Stock Actual]]*INVENTARIO[[#This Row],[Costo total]]</f>
        <v>#DIV/0!</v>
      </c>
    </row>
    <row r="1034" spans="1:28" ht="55" customHeight="1" x14ac:dyDescent="0.15">
      <c r="A1034" s="42" t="s">
        <v>2909</v>
      </c>
      <c r="B1034" s="180"/>
      <c r="C1034" s="22"/>
      <c r="D1034" s="181"/>
      <c r="E1034" s="178"/>
      <c r="F1034" s="179"/>
      <c r="G1034" s="182"/>
      <c r="H1034" s="43">
        <f>INVENTARIO[[#This Row],[Precio Final]]</f>
        <v>0</v>
      </c>
      <c r="I1034" s="194" t="e">
        <f t="shared" si="79"/>
        <v>#DIV/0!</v>
      </c>
      <c r="J1034" s="120"/>
      <c r="K1034" s="112">
        <f>SUMIFS(VENTAS[Cantidad],VENTAS[Código del producto Vendido],INVENTARIO[[#This Row],[Code]])</f>
        <v>0</v>
      </c>
      <c r="L1034" s="110">
        <f>INVENTARIO[[#This Row],[Entradas]]-INVENTARIO[[#This Row],[Salidas]]</f>
        <v>0</v>
      </c>
      <c r="M1034" s="43">
        <f>INVENTARIO[[#This Row],[Precio Final]]*10%</f>
        <v>0</v>
      </c>
      <c r="N1034" s="42"/>
      <c r="O1034" s="42"/>
      <c r="P1034" s="42" t="e">
        <f t="shared" si="80"/>
        <v>#DIV/0!</v>
      </c>
      <c r="Q1034" s="110"/>
      <c r="R1034" s="42"/>
      <c r="S1034" s="177">
        <f t="shared" si="81"/>
        <v>0</v>
      </c>
      <c r="T1034" s="183" t="e">
        <f>(P1034+S1034)-INVENTARIO[[#This Row],[Comisión 10%]]</f>
        <v>#DIV/0!</v>
      </c>
      <c r="U1034" s="191" t="e">
        <f t="shared" si="82"/>
        <v>#DIV/0!</v>
      </c>
      <c r="V1034" s="184"/>
      <c r="W1034" s="42" t="e">
        <f>INVENTARIO[[#This Row],[Precio Final]]-(INVENTARIO[[#This Row],[Comisión 10%]]+INVENTARIO[[#This Row],[Costo total]])</f>
        <v>#DIV/0!</v>
      </c>
      <c r="X1034" s="42" t="e">
        <f>INVENTARIO[[#This Row],[Ganancia Unitaria]]*INVENTARIO[[#This Row],[Salidas]]</f>
        <v>#DIV/0!</v>
      </c>
      <c r="Y1034" s="42"/>
      <c r="Z1034" s="20"/>
      <c r="AA1034" s="20" t="e">
        <f>INVENTARIO[[#This Row],[Costo total]]*INVENTARIO[[#This Row],[Entradas]]</f>
        <v>#DIV/0!</v>
      </c>
      <c r="AB1034" s="43" t="e">
        <f>INVENTARIO[[#This Row],[Stock Actual]]*INVENTARIO[[#This Row],[Costo total]]</f>
        <v>#DIV/0!</v>
      </c>
    </row>
    <row r="1035" spans="1:28" ht="55" customHeight="1" x14ac:dyDescent="0.15">
      <c r="A1035" s="42" t="s">
        <v>2910</v>
      </c>
      <c r="B1035" s="180"/>
      <c r="C1035" s="22"/>
      <c r="D1035" s="181"/>
      <c r="E1035" s="178"/>
      <c r="F1035" s="179"/>
      <c r="G1035" s="182"/>
      <c r="H1035" s="43">
        <f>INVENTARIO[[#This Row],[Precio Final]]</f>
        <v>0</v>
      </c>
      <c r="I1035" s="194" t="e">
        <f t="shared" si="79"/>
        <v>#DIV/0!</v>
      </c>
      <c r="J1035" s="120"/>
      <c r="K1035" s="112">
        <f>SUMIFS(VENTAS[Cantidad],VENTAS[Código del producto Vendido],INVENTARIO[[#This Row],[Code]])</f>
        <v>0</v>
      </c>
      <c r="L1035" s="110">
        <f>INVENTARIO[[#This Row],[Entradas]]-INVENTARIO[[#This Row],[Salidas]]</f>
        <v>0</v>
      </c>
      <c r="M1035" s="43">
        <f>INVENTARIO[[#This Row],[Precio Final]]*10%</f>
        <v>0</v>
      </c>
      <c r="N1035" s="42"/>
      <c r="O1035" s="42"/>
      <c r="P1035" s="42" t="e">
        <f t="shared" si="80"/>
        <v>#DIV/0!</v>
      </c>
      <c r="Q1035" s="110"/>
      <c r="R1035" s="42"/>
      <c r="S1035" s="177">
        <f t="shared" si="81"/>
        <v>0</v>
      </c>
      <c r="T1035" s="183" t="e">
        <f>(P1035+S1035)-INVENTARIO[[#This Row],[Comisión 10%]]</f>
        <v>#DIV/0!</v>
      </c>
      <c r="U1035" s="191" t="e">
        <f t="shared" si="82"/>
        <v>#DIV/0!</v>
      </c>
      <c r="V1035" s="184"/>
      <c r="W1035" s="42" t="e">
        <f>INVENTARIO[[#This Row],[Precio Final]]-(INVENTARIO[[#This Row],[Comisión 10%]]+INVENTARIO[[#This Row],[Costo total]])</f>
        <v>#DIV/0!</v>
      </c>
      <c r="X1035" s="42" t="e">
        <f>INVENTARIO[[#This Row],[Ganancia Unitaria]]*INVENTARIO[[#This Row],[Salidas]]</f>
        <v>#DIV/0!</v>
      </c>
      <c r="Y1035" s="42"/>
      <c r="Z1035" s="20"/>
      <c r="AA1035" s="20" t="e">
        <f>INVENTARIO[[#This Row],[Costo total]]*INVENTARIO[[#This Row],[Entradas]]</f>
        <v>#DIV/0!</v>
      </c>
      <c r="AB1035" s="43" t="e">
        <f>INVENTARIO[[#This Row],[Stock Actual]]*INVENTARIO[[#This Row],[Costo total]]</f>
        <v>#DIV/0!</v>
      </c>
    </row>
    <row r="1036" spans="1:28" ht="55" customHeight="1" x14ac:dyDescent="0.15">
      <c r="A1036" s="42" t="s">
        <v>2911</v>
      </c>
      <c r="B1036" s="180"/>
      <c r="C1036" s="22"/>
      <c r="D1036" s="181"/>
      <c r="E1036" s="178"/>
      <c r="F1036" s="179"/>
      <c r="G1036" s="182"/>
      <c r="H1036" s="43">
        <f>INVENTARIO[[#This Row],[Precio Final]]</f>
        <v>0</v>
      </c>
      <c r="I1036" s="194" t="e">
        <f t="shared" si="79"/>
        <v>#DIV/0!</v>
      </c>
      <c r="J1036" s="120"/>
      <c r="K1036" s="112">
        <f>SUMIFS(VENTAS[Cantidad],VENTAS[Código del producto Vendido],INVENTARIO[[#This Row],[Code]])</f>
        <v>0</v>
      </c>
      <c r="L1036" s="110">
        <f>INVENTARIO[[#This Row],[Entradas]]-INVENTARIO[[#This Row],[Salidas]]</f>
        <v>0</v>
      </c>
      <c r="M1036" s="43">
        <f>INVENTARIO[[#This Row],[Precio Final]]*10%</f>
        <v>0</v>
      </c>
      <c r="N1036" s="42"/>
      <c r="O1036" s="42"/>
      <c r="P1036" s="42" t="e">
        <f t="shared" si="80"/>
        <v>#DIV/0!</v>
      </c>
      <c r="Q1036" s="110"/>
      <c r="R1036" s="42"/>
      <c r="S1036" s="177">
        <f t="shared" si="81"/>
        <v>0</v>
      </c>
      <c r="T1036" s="183" t="e">
        <f>(P1036+S1036)-INVENTARIO[[#This Row],[Comisión 10%]]</f>
        <v>#DIV/0!</v>
      </c>
      <c r="U1036" s="191" t="e">
        <f t="shared" si="82"/>
        <v>#DIV/0!</v>
      </c>
      <c r="V1036" s="184"/>
      <c r="W1036" s="42" t="e">
        <f>INVENTARIO[[#This Row],[Precio Final]]-(INVENTARIO[[#This Row],[Comisión 10%]]+INVENTARIO[[#This Row],[Costo total]])</f>
        <v>#DIV/0!</v>
      </c>
      <c r="X1036" s="42" t="e">
        <f>INVENTARIO[[#This Row],[Ganancia Unitaria]]*INVENTARIO[[#This Row],[Salidas]]</f>
        <v>#DIV/0!</v>
      </c>
      <c r="Y1036" s="42"/>
      <c r="Z1036" s="20"/>
      <c r="AA1036" s="20" t="e">
        <f>INVENTARIO[[#This Row],[Costo total]]*INVENTARIO[[#This Row],[Entradas]]</f>
        <v>#DIV/0!</v>
      </c>
      <c r="AB1036" s="43" t="e">
        <f>INVENTARIO[[#This Row],[Stock Actual]]*INVENTARIO[[#This Row],[Costo total]]</f>
        <v>#DIV/0!</v>
      </c>
    </row>
    <row r="1037" spans="1:28" ht="55" customHeight="1" x14ac:dyDescent="0.15">
      <c r="A1037" s="42" t="s">
        <v>2912</v>
      </c>
      <c r="B1037" s="180"/>
      <c r="C1037" s="22"/>
      <c r="D1037" s="181"/>
      <c r="E1037" s="178"/>
      <c r="F1037" s="179"/>
      <c r="G1037" s="182"/>
      <c r="H1037" s="43">
        <f>INVENTARIO[[#This Row],[Precio Final]]</f>
        <v>0</v>
      </c>
      <c r="I1037" s="194" t="e">
        <f t="shared" si="79"/>
        <v>#DIV/0!</v>
      </c>
      <c r="J1037" s="120"/>
      <c r="K1037" s="112">
        <f>SUMIFS(VENTAS[Cantidad],VENTAS[Código del producto Vendido],INVENTARIO[[#This Row],[Code]])</f>
        <v>0</v>
      </c>
      <c r="L1037" s="110">
        <f>INVENTARIO[[#This Row],[Entradas]]-INVENTARIO[[#This Row],[Salidas]]</f>
        <v>0</v>
      </c>
      <c r="M1037" s="43">
        <f>INVENTARIO[[#This Row],[Precio Final]]*10%</f>
        <v>0</v>
      </c>
      <c r="N1037" s="42"/>
      <c r="O1037" s="42"/>
      <c r="P1037" s="42" t="e">
        <f t="shared" si="80"/>
        <v>#DIV/0!</v>
      </c>
      <c r="Q1037" s="110"/>
      <c r="R1037" s="42"/>
      <c r="S1037" s="177">
        <f t="shared" si="81"/>
        <v>0</v>
      </c>
      <c r="T1037" s="183" t="e">
        <f>(P1037+S1037)-INVENTARIO[[#This Row],[Comisión 10%]]</f>
        <v>#DIV/0!</v>
      </c>
      <c r="U1037" s="191" t="e">
        <f t="shared" si="82"/>
        <v>#DIV/0!</v>
      </c>
      <c r="V1037" s="184"/>
      <c r="W1037" s="42" t="e">
        <f>INVENTARIO[[#This Row],[Precio Final]]-(INVENTARIO[[#This Row],[Comisión 10%]]+INVENTARIO[[#This Row],[Costo total]])</f>
        <v>#DIV/0!</v>
      </c>
      <c r="X1037" s="42" t="e">
        <f>INVENTARIO[[#This Row],[Ganancia Unitaria]]*INVENTARIO[[#This Row],[Salidas]]</f>
        <v>#DIV/0!</v>
      </c>
      <c r="Y1037" s="42"/>
      <c r="Z1037" s="20"/>
      <c r="AA1037" s="20" t="e">
        <f>INVENTARIO[[#This Row],[Costo total]]*INVENTARIO[[#This Row],[Entradas]]</f>
        <v>#DIV/0!</v>
      </c>
      <c r="AB1037" s="43" t="e">
        <f>INVENTARIO[[#This Row],[Stock Actual]]*INVENTARIO[[#This Row],[Costo total]]</f>
        <v>#DIV/0!</v>
      </c>
    </row>
    <row r="1038" spans="1:28" ht="55" customHeight="1" x14ac:dyDescent="0.15">
      <c r="A1038" s="42" t="s">
        <v>2913</v>
      </c>
      <c r="B1038" s="180"/>
      <c r="C1038" s="22"/>
      <c r="D1038" s="181"/>
      <c r="E1038" s="178"/>
      <c r="F1038" s="179"/>
      <c r="G1038" s="182"/>
      <c r="H1038" s="43">
        <f>INVENTARIO[[#This Row],[Precio Final]]</f>
        <v>0</v>
      </c>
      <c r="I1038" s="194" t="e">
        <f t="shared" si="79"/>
        <v>#DIV/0!</v>
      </c>
      <c r="J1038" s="120"/>
      <c r="K1038" s="112">
        <f>SUMIFS(VENTAS[Cantidad],VENTAS[Código del producto Vendido],INVENTARIO[[#This Row],[Code]])</f>
        <v>0</v>
      </c>
      <c r="L1038" s="110">
        <f>INVENTARIO[[#This Row],[Entradas]]-INVENTARIO[[#This Row],[Salidas]]</f>
        <v>0</v>
      </c>
      <c r="M1038" s="43">
        <f>INVENTARIO[[#This Row],[Precio Final]]*10%</f>
        <v>0</v>
      </c>
      <c r="N1038" s="42"/>
      <c r="O1038" s="42"/>
      <c r="P1038" s="42" t="e">
        <f t="shared" si="80"/>
        <v>#DIV/0!</v>
      </c>
      <c r="Q1038" s="110"/>
      <c r="R1038" s="42"/>
      <c r="S1038" s="177">
        <f t="shared" si="81"/>
        <v>0</v>
      </c>
      <c r="T1038" s="183" t="e">
        <f>(P1038+S1038)-INVENTARIO[[#This Row],[Comisión 10%]]</f>
        <v>#DIV/0!</v>
      </c>
      <c r="U1038" s="191" t="e">
        <f t="shared" si="82"/>
        <v>#DIV/0!</v>
      </c>
      <c r="V1038" s="184"/>
      <c r="W1038" s="42" t="e">
        <f>INVENTARIO[[#This Row],[Precio Final]]-(INVENTARIO[[#This Row],[Comisión 10%]]+INVENTARIO[[#This Row],[Costo total]])</f>
        <v>#DIV/0!</v>
      </c>
      <c r="X1038" s="42" t="e">
        <f>INVENTARIO[[#This Row],[Ganancia Unitaria]]*INVENTARIO[[#This Row],[Salidas]]</f>
        <v>#DIV/0!</v>
      </c>
      <c r="Y1038" s="42"/>
      <c r="Z1038" s="20"/>
      <c r="AA1038" s="20" t="e">
        <f>INVENTARIO[[#This Row],[Costo total]]*INVENTARIO[[#This Row],[Entradas]]</f>
        <v>#DIV/0!</v>
      </c>
      <c r="AB1038" s="43" t="e">
        <f>INVENTARIO[[#This Row],[Stock Actual]]*INVENTARIO[[#This Row],[Costo total]]</f>
        <v>#DIV/0!</v>
      </c>
    </row>
    <row r="1039" spans="1:28" ht="55" customHeight="1" x14ac:dyDescent="0.15">
      <c r="A1039" s="42" t="s">
        <v>2914</v>
      </c>
      <c r="B1039" s="180"/>
      <c r="C1039" s="22"/>
      <c r="D1039" s="181"/>
      <c r="E1039" s="178"/>
      <c r="F1039" s="179"/>
      <c r="G1039" s="182"/>
      <c r="H1039" s="43">
        <f>INVENTARIO[[#This Row],[Precio Final]]</f>
        <v>0</v>
      </c>
      <c r="I1039" s="194" t="e">
        <f t="shared" si="79"/>
        <v>#DIV/0!</v>
      </c>
      <c r="J1039" s="120"/>
      <c r="K1039" s="112">
        <f>SUMIFS(VENTAS[Cantidad],VENTAS[Código del producto Vendido],INVENTARIO[[#This Row],[Code]])</f>
        <v>0</v>
      </c>
      <c r="L1039" s="110">
        <f>INVENTARIO[[#This Row],[Entradas]]-INVENTARIO[[#This Row],[Salidas]]</f>
        <v>0</v>
      </c>
      <c r="M1039" s="43">
        <f>INVENTARIO[[#This Row],[Precio Final]]*10%</f>
        <v>0</v>
      </c>
      <c r="N1039" s="42"/>
      <c r="O1039" s="42"/>
      <c r="P1039" s="42" t="e">
        <f t="shared" si="80"/>
        <v>#DIV/0!</v>
      </c>
      <c r="Q1039" s="110"/>
      <c r="R1039" s="42"/>
      <c r="S1039" s="177">
        <f t="shared" si="81"/>
        <v>0</v>
      </c>
      <c r="T1039" s="183" t="e">
        <f>(P1039+S1039)-INVENTARIO[[#This Row],[Comisión 10%]]</f>
        <v>#DIV/0!</v>
      </c>
      <c r="U1039" s="191" t="e">
        <f t="shared" si="82"/>
        <v>#DIV/0!</v>
      </c>
      <c r="V1039" s="184"/>
      <c r="W1039" s="42" t="e">
        <f>INVENTARIO[[#This Row],[Precio Final]]-(INVENTARIO[[#This Row],[Comisión 10%]]+INVENTARIO[[#This Row],[Costo total]])</f>
        <v>#DIV/0!</v>
      </c>
      <c r="X1039" s="42" t="e">
        <f>INVENTARIO[[#This Row],[Ganancia Unitaria]]*INVENTARIO[[#This Row],[Salidas]]</f>
        <v>#DIV/0!</v>
      </c>
      <c r="Y1039" s="42"/>
      <c r="Z1039" s="20"/>
      <c r="AA1039" s="20" t="e">
        <f>INVENTARIO[[#This Row],[Costo total]]*INVENTARIO[[#This Row],[Entradas]]</f>
        <v>#DIV/0!</v>
      </c>
      <c r="AB1039" s="43" t="e">
        <f>INVENTARIO[[#This Row],[Stock Actual]]*INVENTARIO[[#This Row],[Costo total]]</f>
        <v>#DIV/0!</v>
      </c>
    </row>
    <row r="1040" spans="1:28" ht="55" customHeight="1" x14ac:dyDescent="0.15">
      <c r="A1040" s="42" t="s">
        <v>2915</v>
      </c>
      <c r="B1040" s="180"/>
      <c r="C1040" s="22"/>
      <c r="D1040" s="181"/>
      <c r="E1040" s="178"/>
      <c r="F1040" s="179"/>
      <c r="G1040" s="182"/>
      <c r="H1040" s="43">
        <f>INVENTARIO[[#This Row],[Precio Final]]</f>
        <v>0</v>
      </c>
      <c r="I1040" s="194" t="e">
        <f t="shared" si="79"/>
        <v>#DIV/0!</v>
      </c>
      <c r="J1040" s="120"/>
      <c r="K1040" s="112">
        <f>SUMIFS(VENTAS[Cantidad],VENTAS[Código del producto Vendido],INVENTARIO[[#This Row],[Code]])</f>
        <v>0</v>
      </c>
      <c r="L1040" s="110">
        <f>INVENTARIO[[#This Row],[Entradas]]-INVENTARIO[[#This Row],[Salidas]]</f>
        <v>0</v>
      </c>
      <c r="M1040" s="43">
        <f>INVENTARIO[[#This Row],[Precio Final]]*10%</f>
        <v>0</v>
      </c>
      <c r="N1040" s="42"/>
      <c r="O1040" s="42"/>
      <c r="P1040" s="42" t="e">
        <f t="shared" si="80"/>
        <v>#DIV/0!</v>
      </c>
      <c r="Q1040" s="110"/>
      <c r="R1040" s="42"/>
      <c r="S1040" s="177">
        <f t="shared" si="81"/>
        <v>0</v>
      </c>
      <c r="T1040" s="183" t="e">
        <f>(P1040+S1040)-INVENTARIO[[#This Row],[Comisión 10%]]</f>
        <v>#DIV/0!</v>
      </c>
      <c r="U1040" s="191" t="e">
        <f t="shared" si="82"/>
        <v>#DIV/0!</v>
      </c>
      <c r="V1040" s="184"/>
      <c r="W1040" s="42" t="e">
        <f>INVENTARIO[[#This Row],[Precio Final]]-(INVENTARIO[[#This Row],[Comisión 10%]]+INVENTARIO[[#This Row],[Costo total]])</f>
        <v>#DIV/0!</v>
      </c>
      <c r="X1040" s="42" t="e">
        <f>INVENTARIO[[#This Row],[Ganancia Unitaria]]*INVENTARIO[[#This Row],[Salidas]]</f>
        <v>#DIV/0!</v>
      </c>
      <c r="Y1040" s="42"/>
      <c r="Z1040" s="20"/>
      <c r="AA1040" s="20" t="e">
        <f>INVENTARIO[[#This Row],[Costo total]]*INVENTARIO[[#This Row],[Entradas]]</f>
        <v>#DIV/0!</v>
      </c>
      <c r="AB1040" s="43" t="e">
        <f>INVENTARIO[[#This Row],[Stock Actual]]*INVENTARIO[[#This Row],[Costo total]]</f>
        <v>#DIV/0!</v>
      </c>
    </row>
    <row r="1041" spans="1:28" ht="55" customHeight="1" x14ac:dyDescent="0.15">
      <c r="A1041" s="42" t="s">
        <v>2916</v>
      </c>
      <c r="B1041" s="180"/>
      <c r="C1041" s="22"/>
      <c r="D1041" s="181"/>
      <c r="E1041" s="178"/>
      <c r="F1041" s="179"/>
      <c r="G1041" s="182"/>
      <c r="H1041" s="43">
        <f>INVENTARIO[[#This Row],[Precio Final]]</f>
        <v>0</v>
      </c>
      <c r="I1041" s="194" t="e">
        <f t="shared" si="79"/>
        <v>#DIV/0!</v>
      </c>
      <c r="J1041" s="120"/>
      <c r="K1041" s="112">
        <f>SUMIFS(VENTAS[Cantidad],VENTAS[Código del producto Vendido],INVENTARIO[[#This Row],[Code]])</f>
        <v>0</v>
      </c>
      <c r="L1041" s="110">
        <f>INVENTARIO[[#This Row],[Entradas]]-INVENTARIO[[#This Row],[Salidas]]</f>
        <v>0</v>
      </c>
      <c r="M1041" s="43">
        <f>INVENTARIO[[#This Row],[Precio Final]]*10%</f>
        <v>0</v>
      </c>
      <c r="N1041" s="42"/>
      <c r="O1041" s="42"/>
      <c r="P1041" s="42" t="e">
        <f t="shared" si="80"/>
        <v>#DIV/0!</v>
      </c>
      <c r="Q1041" s="110"/>
      <c r="R1041" s="42"/>
      <c r="S1041" s="177">
        <f t="shared" si="81"/>
        <v>0</v>
      </c>
      <c r="T1041" s="183" t="e">
        <f>(P1041+S1041)-INVENTARIO[[#This Row],[Comisión 10%]]</f>
        <v>#DIV/0!</v>
      </c>
      <c r="U1041" s="191" t="e">
        <f t="shared" si="82"/>
        <v>#DIV/0!</v>
      </c>
      <c r="V1041" s="184"/>
      <c r="W1041" s="42" t="e">
        <f>INVENTARIO[[#This Row],[Precio Final]]-(INVENTARIO[[#This Row],[Comisión 10%]]+INVENTARIO[[#This Row],[Costo total]])</f>
        <v>#DIV/0!</v>
      </c>
      <c r="X1041" s="42" t="e">
        <f>INVENTARIO[[#This Row],[Ganancia Unitaria]]*INVENTARIO[[#This Row],[Salidas]]</f>
        <v>#DIV/0!</v>
      </c>
      <c r="Y1041" s="42"/>
      <c r="Z1041" s="20"/>
      <c r="AA1041" s="20" t="e">
        <f>INVENTARIO[[#This Row],[Costo total]]*INVENTARIO[[#This Row],[Entradas]]</f>
        <v>#DIV/0!</v>
      </c>
      <c r="AB1041" s="43" t="e">
        <f>INVENTARIO[[#This Row],[Stock Actual]]*INVENTARIO[[#This Row],[Costo total]]</f>
        <v>#DIV/0!</v>
      </c>
    </row>
    <row r="1042" spans="1:28" ht="55" customHeight="1" x14ac:dyDescent="0.15">
      <c r="A1042" s="42" t="s">
        <v>2917</v>
      </c>
      <c r="B1042" s="180"/>
      <c r="C1042" s="22"/>
      <c r="D1042" s="181"/>
      <c r="E1042" s="178"/>
      <c r="F1042" s="179"/>
      <c r="G1042" s="182"/>
      <c r="H1042" s="43">
        <f>INVENTARIO[[#This Row],[Precio Final]]</f>
        <v>0</v>
      </c>
      <c r="I1042" s="194" t="e">
        <f t="shared" si="79"/>
        <v>#DIV/0!</v>
      </c>
      <c r="J1042" s="120"/>
      <c r="K1042" s="112">
        <f>SUMIFS(VENTAS[Cantidad],VENTAS[Código del producto Vendido],INVENTARIO[[#This Row],[Code]])</f>
        <v>0</v>
      </c>
      <c r="L1042" s="110">
        <f>INVENTARIO[[#This Row],[Entradas]]-INVENTARIO[[#This Row],[Salidas]]</f>
        <v>0</v>
      </c>
      <c r="M1042" s="43">
        <f>INVENTARIO[[#This Row],[Precio Final]]*10%</f>
        <v>0</v>
      </c>
      <c r="N1042" s="42"/>
      <c r="O1042" s="42"/>
      <c r="P1042" s="42" t="e">
        <f t="shared" si="80"/>
        <v>#DIV/0!</v>
      </c>
      <c r="Q1042" s="110"/>
      <c r="R1042" s="42"/>
      <c r="S1042" s="177">
        <f t="shared" si="81"/>
        <v>0</v>
      </c>
      <c r="T1042" s="183" t="e">
        <f>(P1042+S1042)-INVENTARIO[[#This Row],[Comisión 10%]]</f>
        <v>#DIV/0!</v>
      </c>
      <c r="U1042" s="191" t="e">
        <f t="shared" si="82"/>
        <v>#DIV/0!</v>
      </c>
      <c r="V1042" s="184"/>
      <c r="W1042" s="42" t="e">
        <f>INVENTARIO[[#This Row],[Precio Final]]-(INVENTARIO[[#This Row],[Comisión 10%]]+INVENTARIO[[#This Row],[Costo total]])</f>
        <v>#DIV/0!</v>
      </c>
      <c r="X1042" s="42" t="e">
        <f>INVENTARIO[[#This Row],[Ganancia Unitaria]]*INVENTARIO[[#This Row],[Salidas]]</f>
        <v>#DIV/0!</v>
      </c>
      <c r="Y1042" s="42"/>
      <c r="Z1042" s="20"/>
      <c r="AA1042" s="20" t="e">
        <f>INVENTARIO[[#This Row],[Costo total]]*INVENTARIO[[#This Row],[Entradas]]</f>
        <v>#DIV/0!</v>
      </c>
      <c r="AB1042" s="43" t="e">
        <f>INVENTARIO[[#This Row],[Stock Actual]]*INVENTARIO[[#This Row],[Costo total]]</f>
        <v>#DIV/0!</v>
      </c>
    </row>
    <row r="1043" spans="1:28" ht="55" customHeight="1" x14ac:dyDescent="0.15">
      <c r="A1043" s="42" t="s">
        <v>2918</v>
      </c>
      <c r="B1043" s="180"/>
      <c r="C1043" s="22"/>
      <c r="D1043" s="181"/>
      <c r="E1043" s="178"/>
      <c r="F1043" s="179"/>
      <c r="G1043" s="182"/>
      <c r="H1043" s="43">
        <f>INVENTARIO[[#This Row],[Precio Final]]</f>
        <v>0</v>
      </c>
      <c r="I1043" s="194" t="e">
        <f t="shared" si="79"/>
        <v>#DIV/0!</v>
      </c>
      <c r="J1043" s="120"/>
      <c r="K1043" s="112">
        <f>SUMIFS(VENTAS[Cantidad],VENTAS[Código del producto Vendido],INVENTARIO[[#This Row],[Code]])</f>
        <v>0</v>
      </c>
      <c r="L1043" s="110">
        <f>INVENTARIO[[#This Row],[Entradas]]-INVENTARIO[[#This Row],[Salidas]]</f>
        <v>0</v>
      </c>
      <c r="M1043" s="43">
        <f>INVENTARIO[[#This Row],[Precio Final]]*10%</f>
        <v>0</v>
      </c>
      <c r="N1043" s="42"/>
      <c r="O1043" s="42"/>
      <c r="P1043" s="42" t="e">
        <f t="shared" si="80"/>
        <v>#DIV/0!</v>
      </c>
      <c r="Q1043" s="110"/>
      <c r="R1043" s="42"/>
      <c r="S1043" s="177">
        <f t="shared" si="81"/>
        <v>0</v>
      </c>
      <c r="T1043" s="183" t="e">
        <f>(P1043+S1043)-INVENTARIO[[#This Row],[Comisión 10%]]</f>
        <v>#DIV/0!</v>
      </c>
      <c r="U1043" s="191" t="e">
        <f t="shared" si="82"/>
        <v>#DIV/0!</v>
      </c>
      <c r="V1043" s="184"/>
      <c r="W1043" s="42" t="e">
        <f>INVENTARIO[[#This Row],[Precio Final]]-(INVENTARIO[[#This Row],[Comisión 10%]]+INVENTARIO[[#This Row],[Costo total]])</f>
        <v>#DIV/0!</v>
      </c>
      <c r="X1043" s="42" t="e">
        <f>INVENTARIO[[#This Row],[Ganancia Unitaria]]*INVENTARIO[[#This Row],[Salidas]]</f>
        <v>#DIV/0!</v>
      </c>
      <c r="Y1043" s="42"/>
      <c r="Z1043" s="20"/>
      <c r="AA1043" s="20" t="e">
        <f>INVENTARIO[[#This Row],[Costo total]]*INVENTARIO[[#This Row],[Entradas]]</f>
        <v>#DIV/0!</v>
      </c>
      <c r="AB1043" s="43" t="e">
        <f>INVENTARIO[[#This Row],[Stock Actual]]*INVENTARIO[[#This Row],[Costo total]]</f>
        <v>#DIV/0!</v>
      </c>
    </row>
    <row r="1044" spans="1:28" ht="55" customHeight="1" x14ac:dyDescent="0.15">
      <c r="A1044" s="42" t="s">
        <v>2919</v>
      </c>
      <c r="B1044" s="180"/>
      <c r="C1044" s="22"/>
      <c r="D1044" s="181"/>
      <c r="E1044" s="178"/>
      <c r="F1044" s="179"/>
      <c r="G1044" s="182"/>
      <c r="H1044" s="43">
        <f>INVENTARIO[[#This Row],[Precio Final]]</f>
        <v>0</v>
      </c>
      <c r="I1044" s="194" t="e">
        <f t="shared" si="79"/>
        <v>#DIV/0!</v>
      </c>
      <c r="J1044" s="120"/>
      <c r="K1044" s="112">
        <f>SUMIFS(VENTAS[Cantidad],VENTAS[Código del producto Vendido],INVENTARIO[[#This Row],[Code]])</f>
        <v>0</v>
      </c>
      <c r="L1044" s="110">
        <f>INVENTARIO[[#This Row],[Entradas]]-INVENTARIO[[#This Row],[Salidas]]</f>
        <v>0</v>
      </c>
      <c r="M1044" s="43">
        <f>INVENTARIO[[#This Row],[Precio Final]]*10%</f>
        <v>0</v>
      </c>
      <c r="N1044" s="42"/>
      <c r="O1044" s="42"/>
      <c r="P1044" s="42" t="e">
        <f t="shared" si="80"/>
        <v>#DIV/0!</v>
      </c>
      <c r="Q1044" s="110"/>
      <c r="R1044" s="42"/>
      <c r="S1044" s="177">
        <f t="shared" si="81"/>
        <v>0</v>
      </c>
      <c r="T1044" s="183" t="e">
        <f>(P1044+S1044)-INVENTARIO[[#This Row],[Comisión 10%]]</f>
        <v>#DIV/0!</v>
      </c>
      <c r="U1044" s="191" t="e">
        <f t="shared" si="82"/>
        <v>#DIV/0!</v>
      </c>
      <c r="V1044" s="184"/>
      <c r="W1044" s="42" t="e">
        <f>INVENTARIO[[#This Row],[Precio Final]]-(INVENTARIO[[#This Row],[Comisión 10%]]+INVENTARIO[[#This Row],[Costo total]])</f>
        <v>#DIV/0!</v>
      </c>
      <c r="X1044" s="42" t="e">
        <f>INVENTARIO[[#This Row],[Ganancia Unitaria]]*INVENTARIO[[#This Row],[Salidas]]</f>
        <v>#DIV/0!</v>
      </c>
      <c r="Y1044" s="42"/>
      <c r="Z1044" s="20"/>
      <c r="AA1044" s="20" t="e">
        <f>INVENTARIO[[#This Row],[Costo total]]*INVENTARIO[[#This Row],[Entradas]]</f>
        <v>#DIV/0!</v>
      </c>
      <c r="AB1044" s="43" t="e">
        <f>INVENTARIO[[#This Row],[Stock Actual]]*INVENTARIO[[#This Row],[Costo total]]</f>
        <v>#DIV/0!</v>
      </c>
    </row>
    <row r="1045" spans="1:28" ht="55" customHeight="1" x14ac:dyDescent="0.15">
      <c r="A1045" s="42" t="s">
        <v>2920</v>
      </c>
      <c r="B1045" s="180"/>
      <c r="C1045" s="22"/>
      <c r="D1045" s="181"/>
      <c r="E1045" s="178"/>
      <c r="F1045" s="179"/>
      <c r="G1045" s="182"/>
      <c r="H1045" s="43">
        <f>INVENTARIO[[#This Row],[Precio Final]]</f>
        <v>0</v>
      </c>
      <c r="I1045" s="194" t="e">
        <f t="shared" si="79"/>
        <v>#DIV/0!</v>
      </c>
      <c r="J1045" s="120"/>
      <c r="K1045" s="112">
        <f>SUMIFS(VENTAS[Cantidad],VENTAS[Código del producto Vendido],INVENTARIO[[#This Row],[Code]])</f>
        <v>0</v>
      </c>
      <c r="L1045" s="110">
        <f>INVENTARIO[[#This Row],[Entradas]]-INVENTARIO[[#This Row],[Salidas]]</f>
        <v>0</v>
      </c>
      <c r="M1045" s="43">
        <f>INVENTARIO[[#This Row],[Precio Final]]*10%</f>
        <v>0</v>
      </c>
      <c r="N1045" s="42"/>
      <c r="O1045" s="42"/>
      <c r="P1045" s="42" t="e">
        <f t="shared" si="80"/>
        <v>#DIV/0!</v>
      </c>
      <c r="Q1045" s="110"/>
      <c r="R1045" s="42"/>
      <c r="S1045" s="177">
        <f t="shared" si="81"/>
        <v>0</v>
      </c>
      <c r="T1045" s="183" t="e">
        <f>(P1045+S1045)-INVENTARIO[[#This Row],[Comisión 10%]]</f>
        <v>#DIV/0!</v>
      </c>
      <c r="U1045" s="191" t="e">
        <f t="shared" si="82"/>
        <v>#DIV/0!</v>
      </c>
      <c r="V1045" s="184"/>
      <c r="W1045" s="42" t="e">
        <f>INVENTARIO[[#This Row],[Precio Final]]-(INVENTARIO[[#This Row],[Comisión 10%]]+INVENTARIO[[#This Row],[Costo total]])</f>
        <v>#DIV/0!</v>
      </c>
      <c r="X1045" s="42" t="e">
        <f>INVENTARIO[[#This Row],[Ganancia Unitaria]]*INVENTARIO[[#This Row],[Salidas]]</f>
        <v>#DIV/0!</v>
      </c>
      <c r="Y1045" s="42"/>
      <c r="Z1045" s="20"/>
      <c r="AA1045" s="20" t="e">
        <f>INVENTARIO[[#This Row],[Costo total]]*INVENTARIO[[#This Row],[Entradas]]</f>
        <v>#DIV/0!</v>
      </c>
      <c r="AB1045" s="43" t="e">
        <f>INVENTARIO[[#This Row],[Stock Actual]]*INVENTARIO[[#This Row],[Costo total]]</f>
        <v>#DIV/0!</v>
      </c>
    </row>
    <row r="1046" spans="1:28" ht="55" customHeight="1" x14ac:dyDescent="0.15">
      <c r="A1046" s="42" t="s">
        <v>2921</v>
      </c>
      <c r="B1046" s="180"/>
      <c r="C1046" s="22"/>
      <c r="D1046" s="181"/>
      <c r="E1046" s="178"/>
      <c r="F1046" s="179"/>
      <c r="G1046" s="182"/>
      <c r="H1046" s="43">
        <f>INVENTARIO[[#This Row],[Precio Final]]</f>
        <v>0</v>
      </c>
      <c r="I1046" s="194" t="e">
        <f t="shared" si="79"/>
        <v>#DIV/0!</v>
      </c>
      <c r="J1046" s="120"/>
      <c r="K1046" s="112">
        <f>SUMIFS(VENTAS[Cantidad],VENTAS[Código del producto Vendido],INVENTARIO[[#This Row],[Code]])</f>
        <v>0</v>
      </c>
      <c r="L1046" s="110">
        <f>INVENTARIO[[#This Row],[Entradas]]-INVENTARIO[[#This Row],[Salidas]]</f>
        <v>0</v>
      </c>
      <c r="M1046" s="43">
        <f>INVENTARIO[[#This Row],[Precio Final]]*10%</f>
        <v>0</v>
      </c>
      <c r="N1046" s="42"/>
      <c r="O1046" s="42"/>
      <c r="P1046" s="42" t="e">
        <f t="shared" si="80"/>
        <v>#DIV/0!</v>
      </c>
      <c r="Q1046" s="110"/>
      <c r="R1046" s="42"/>
      <c r="S1046" s="177">
        <f t="shared" si="81"/>
        <v>0</v>
      </c>
      <c r="T1046" s="183" t="e">
        <f>(P1046+S1046)-INVENTARIO[[#This Row],[Comisión 10%]]</f>
        <v>#DIV/0!</v>
      </c>
      <c r="U1046" s="191" t="e">
        <f t="shared" si="82"/>
        <v>#DIV/0!</v>
      </c>
      <c r="V1046" s="184"/>
      <c r="W1046" s="42" t="e">
        <f>INVENTARIO[[#This Row],[Precio Final]]-(INVENTARIO[[#This Row],[Comisión 10%]]+INVENTARIO[[#This Row],[Costo total]])</f>
        <v>#DIV/0!</v>
      </c>
      <c r="X1046" s="42" t="e">
        <f>INVENTARIO[[#This Row],[Ganancia Unitaria]]*INVENTARIO[[#This Row],[Salidas]]</f>
        <v>#DIV/0!</v>
      </c>
      <c r="Y1046" s="42"/>
      <c r="Z1046" s="20"/>
      <c r="AA1046" s="20" t="e">
        <f>INVENTARIO[[#This Row],[Costo total]]*INVENTARIO[[#This Row],[Entradas]]</f>
        <v>#DIV/0!</v>
      </c>
      <c r="AB1046" s="43" t="e">
        <f>INVENTARIO[[#This Row],[Stock Actual]]*INVENTARIO[[#This Row],[Costo total]]</f>
        <v>#DIV/0!</v>
      </c>
    </row>
    <row r="1047" spans="1:28" ht="55" customHeight="1" x14ac:dyDescent="0.15">
      <c r="A1047" s="42" t="s">
        <v>2922</v>
      </c>
      <c r="B1047" s="180"/>
      <c r="C1047" s="22"/>
      <c r="D1047" s="181"/>
      <c r="E1047" s="178"/>
      <c r="F1047" s="179"/>
      <c r="G1047" s="182"/>
      <c r="H1047" s="43">
        <f>INVENTARIO[[#This Row],[Precio Final]]</f>
        <v>0</v>
      </c>
      <c r="I1047" s="194" t="e">
        <f t="shared" si="79"/>
        <v>#DIV/0!</v>
      </c>
      <c r="J1047" s="120"/>
      <c r="K1047" s="112">
        <f>SUMIFS(VENTAS[Cantidad],VENTAS[Código del producto Vendido],INVENTARIO[[#This Row],[Code]])</f>
        <v>0</v>
      </c>
      <c r="L1047" s="110">
        <f>INVENTARIO[[#This Row],[Entradas]]-INVENTARIO[[#This Row],[Salidas]]</f>
        <v>0</v>
      </c>
      <c r="M1047" s="43">
        <f>INVENTARIO[[#This Row],[Precio Final]]*10%</f>
        <v>0</v>
      </c>
      <c r="N1047" s="42"/>
      <c r="O1047" s="42"/>
      <c r="P1047" s="42" t="e">
        <f t="shared" si="80"/>
        <v>#DIV/0!</v>
      </c>
      <c r="Q1047" s="110"/>
      <c r="R1047" s="42"/>
      <c r="S1047" s="177">
        <f t="shared" si="81"/>
        <v>0</v>
      </c>
      <c r="T1047" s="183" t="e">
        <f>(P1047+S1047)-INVENTARIO[[#This Row],[Comisión 10%]]</f>
        <v>#DIV/0!</v>
      </c>
      <c r="U1047" s="191" t="e">
        <f t="shared" si="82"/>
        <v>#DIV/0!</v>
      </c>
      <c r="V1047" s="184"/>
      <c r="W1047" s="42" t="e">
        <f>INVENTARIO[[#This Row],[Precio Final]]-(INVENTARIO[[#This Row],[Comisión 10%]]+INVENTARIO[[#This Row],[Costo total]])</f>
        <v>#DIV/0!</v>
      </c>
      <c r="X1047" s="42" t="e">
        <f>INVENTARIO[[#This Row],[Ganancia Unitaria]]*INVENTARIO[[#This Row],[Salidas]]</f>
        <v>#DIV/0!</v>
      </c>
      <c r="Y1047" s="42"/>
      <c r="Z1047" s="20"/>
      <c r="AA1047" s="20" t="e">
        <f>INVENTARIO[[#This Row],[Costo total]]*INVENTARIO[[#This Row],[Entradas]]</f>
        <v>#DIV/0!</v>
      </c>
      <c r="AB1047" s="43" t="e">
        <f>INVENTARIO[[#This Row],[Stock Actual]]*INVENTARIO[[#This Row],[Costo total]]</f>
        <v>#DIV/0!</v>
      </c>
    </row>
    <row r="1048" spans="1:28" ht="55" customHeight="1" x14ac:dyDescent="0.15">
      <c r="A1048" s="42" t="s">
        <v>2923</v>
      </c>
      <c r="B1048" s="180"/>
      <c r="C1048" s="22"/>
      <c r="D1048" s="181"/>
      <c r="E1048" s="178"/>
      <c r="F1048" s="179"/>
      <c r="G1048" s="182"/>
      <c r="H1048" s="43">
        <f>INVENTARIO[[#This Row],[Precio Final]]</f>
        <v>0</v>
      </c>
      <c r="I1048" s="194" t="e">
        <f t="shared" si="79"/>
        <v>#DIV/0!</v>
      </c>
      <c r="J1048" s="120"/>
      <c r="K1048" s="112">
        <f>SUMIFS(VENTAS[Cantidad],VENTAS[Código del producto Vendido],INVENTARIO[[#This Row],[Code]])</f>
        <v>0</v>
      </c>
      <c r="L1048" s="110">
        <f>INVENTARIO[[#This Row],[Entradas]]-INVENTARIO[[#This Row],[Salidas]]</f>
        <v>0</v>
      </c>
      <c r="M1048" s="43">
        <f>INVENTARIO[[#This Row],[Precio Final]]*10%</f>
        <v>0</v>
      </c>
      <c r="N1048" s="42"/>
      <c r="O1048" s="42"/>
      <c r="P1048" s="42" t="e">
        <f t="shared" si="80"/>
        <v>#DIV/0!</v>
      </c>
      <c r="Q1048" s="110"/>
      <c r="R1048" s="42"/>
      <c r="S1048" s="177">
        <f t="shared" si="81"/>
        <v>0</v>
      </c>
      <c r="T1048" s="183" t="e">
        <f>(P1048+S1048)-INVENTARIO[[#This Row],[Comisión 10%]]</f>
        <v>#DIV/0!</v>
      </c>
      <c r="U1048" s="191" t="e">
        <f t="shared" si="82"/>
        <v>#DIV/0!</v>
      </c>
      <c r="V1048" s="184"/>
      <c r="W1048" s="42" t="e">
        <f>INVENTARIO[[#This Row],[Precio Final]]-(INVENTARIO[[#This Row],[Comisión 10%]]+INVENTARIO[[#This Row],[Costo total]])</f>
        <v>#DIV/0!</v>
      </c>
      <c r="X1048" s="42" t="e">
        <f>INVENTARIO[[#This Row],[Ganancia Unitaria]]*INVENTARIO[[#This Row],[Salidas]]</f>
        <v>#DIV/0!</v>
      </c>
      <c r="Y1048" s="42"/>
      <c r="Z1048" s="20"/>
      <c r="AA1048" s="20" t="e">
        <f>INVENTARIO[[#This Row],[Costo total]]*INVENTARIO[[#This Row],[Entradas]]</f>
        <v>#DIV/0!</v>
      </c>
      <c r="AB1048" s="43" t="e">
        <f>INVENTARIO[[#This Row],[Stock Actual]]*INVENTARIO[[#This Row],[Costo total]]</f>
        <v>#DIV/0!</v>
      </c>
    </row>
    <row r="1049" spans="1:28" ht="55" customHeight="1" x14ac:dyDescent="0.15">
      <c r="A1049" s="42" t="s">
        <v>2924</v>
      </c>
      <c r="B1049" s="180"/>
      <c r="C1049" s="22"/>
      <c r="D1049" s="181"/>
      <c r="E1049" s="178"/>
      <c r="F1049" s="179"/>
      <c r="G1049" s="182"/>
      <c r="H1049" s="43">
        <f>INVENTARIO[[#This Row],[Precio Final]]</f>
        <v>0</v>
      </c>
      <c r="I1049" s="194" t="e">
        <f t="shared" si="79"/>
        <v>#DIV/0!</v>
      </c>
      <c r="J1049" s="120"/>
      <c r="K1049" s="112">
        <f>SUMIFS(VENTAS[Cantidad],VENTAS[Código del producto Vendido],INVENTARIO[[#This Row],[Code]])</f>
        <v>0</v>
      </c>
      <c r="L1049" s="110">
        <f>INVENTARIO[[#This Row],[Entradas]]-INVENTARIO[[#This Row],[Salidas]]</f>
        <v>0</v>
      </c>
      <c r="M1049" s="43">
        <f>INVENTARIO[[#This Row],[Precio Final]]*10%</f>
        <v>0</v>
      </c>
      <c r="N1049" s="42"/>
      <c r="O1049" s="42"/>
      <c r="P1049" s="42" t="e">
        <f t="shared" si="80"/>
        <v>#DIV/0!</v>
      </c>
      <c r="Q1049" s="110"/>
      <c r="R1049" s="42"/>
      <c r="S1049" s="177">
        <f t="shared" si="81"/>
        <v>0</v>
      </c>
      <c r="T1049" s="183" t="e">
        <f>(P1049+S1049)-INVENTARIO[[#This Row],[Comisión 10%]]</f>
        <v>#DIV/0!</v>
      </c>
      <c r="U1049" s="191" t="e">
        <f t="shared" si="82"/>
        <v>#DIV/0!</v>
      </c>
      <c r="V1049" s="184"/>
      <c r="W1049" s="42" t="e">
        <f>INVENTARIO[[#This Row],[Precio Final]]-(INVENTARIO[[#This Row],[Comisión 10%]]+INVENTARIO[[#This Row],[Costo total]])</f>
        <v>#DIV/0!</v>
      </c>
      <c r="X1049" s="42" t="e">
        <f>INVENTARIO[[#This Row],[Ganancia Unitaria]]*INVENTARIO[[#This Row],[Salidas]]</f>
        <v>#DIV/0!</v>
      </c>
      <c r="Y1049" s="42"/>
      <c r="Z1049" s="20"/>
      <c r="AA1049" s="20" t="e">
        <f>INVENTARIO[[#This Row],[Costo total]]*INVENTARIO[[#This Row],[Entradas]]</f>
        <v>#DIV/0!</v>
      </c>
      <c r="AB1049" s="43" t="e">
        <f>INVENTARIO[[#This Row],[Stock Actual]]*INVENTARIO[[#This Row],[Costo total]]</f>
        <v>#DIV/0!</v>
      </c>
    </row>
    <row r="1050" spans="1:28" ht="55" customHeight="1" x14ac:dyDescent="0.15">
      <c r="A1050" s="42" t="s">
        <v>2925</v>
      </c>
      <c r="B1050" s="180"/>
      <c r="C1050" s="22"/>
      <c r="D1050" s="181"/>
      <c r="E1050" s="178"/>
      <c r="F1050" s="179"/>
      <c r="G1050" s="182"/>
      <c r="H1050" s="43">
        <f>INVENTARIO[[#This Row],[Precio Final]]</f>
        <v>0</v>
      </c>
      <c r="I1050" s="194" t="e">
        <f t="shared" si="79"/>
        <v>#DIV/0!</v>
      </c>
      <c r="J1050" s="120"/>
      <c r="K1050" s="112">
        <f>SUMIFS(VENTAS[Cantidad],VENTAS[Código del producto Vendido],INVENTARIO[[#This Row],[Code]])</f>
        <v>0</v>
      </c>
      <c r="L1050" s="110">
        <f>INVENTARIO[[#This Row],[Entradas]]-INVENTARIO[[#This Row],[Salidas]]</f>
        <v>0</v>
      </c>
      <c r="M1050" s="43">
        <f>INVENTARIO[[#This Row],[Precio Final]]*10%</f>
        <v>0</v>
      </c>
      <c r="N1050" s="42"/>
      <c r="O1050" s="42"/>
      <c r="P1050" s="42" t="e">
        <f t="shared" si="80"/>
        <v>#DIV/0!</v>
      </c>
      <c r="Q1050" s="110"/>
      <c r="R1050" s="42"/>
      <c r="S1050" s="177">
        <f t="shared" si="81"/>
        <v>0</v>
      </c>
      <c r="T1050" s="183" t="e">
        <f>(P1050+S1050)-INVENTARIO[[#This Row],[Comisión 10%]]</f>
        <v>#DIV/0!</v>
      </c>
      <c r="U1050" s="191" t="e">
        <f t="shared" si="82"/>
        <v>#DIV/0!</v>
      </c>
      <c r="V1050" s="184"/>
      <c r="W1050" s="42" t="e">
        <f>INVENTARIO[[#This Row],[Precio Final]]-(INVENTARIO[[#This Row],[Comisión 10%]]+INVENTARIO[[#This Row],[Costo total]])</f>
        <v>#DIV/0!</v>
      </c>
      <c r="X1050" s="42" t="e">
        <f>INVENTARIO[[#This Row],[Ganancia Unitaria]]*INVENTARIO[[#This Row],[Salidas]]</f>
        <v>#DIV/0!</v>
      </c>
      <c r="Y1050" s="42"/>
      <c r="Z1050" s="20"/>
      <c r="AA1050" s="20" t="e">
        <f>INVENTARIO[[#This Row],[Costo total]]*INVENTARIO[[#This Row],[Entradas]]</f>
        <v>#DIV/0!</v>
      </c>
      <c r="AB1050" s="43" t="e">
        <f>INVENTARIO[[#This Row],[Stock Actual]]*INVENTARIO[[#This Row],[Costo total]]</f>
        <v>#DIV/0!</v>
      </c>
    </row>
    <row r="1051" spans="1:28" ht="55" customHeight="1" x14ac:dyDescent="0.15">
      <c r="A1051" s="42" t="s">
        <v>2926</v>
      </c>
      <c r="B1051" s="180"/>
      <c r="C1051" s="22"/>
      <c r="D1051" s="181"/>
      <c r="E1051" s="178"/>
      <c r="F1051" s="179"/>
      <c r="G1051" s="182"/>
      <c r="H1051" s="43">
        <f>INVENTARIO[[#This Row],[Precio Final]]</f>
        <v>0</v>
      </c>
      <c r="I1051" s="194" t="e">
        <f t="shared" si="79"/>
        <v>#DIV/0!</v>
      </c>
      <c r="J1051" s="120"/>
      <c r="K1051" s="112">
        <f>SUMIFS(VENTAS[Cantidad],VENTAS[Código del producto Vendido],INVENTARIO[[#This Row],[Code]])</f>
        <v>0</v>
      </c>
      <c r="L1051" s="110">
        <f>INVENTARIO[[#This Row],[Entradas]]-INVENTARIO[[#This Row],[Salidas]]</f>
        <v>0</v>
      </c>
      <c r="M1051" s="43">
        <f>INVENTARIO[[#This Row],[Precio Final]]*10%</f>
        <v>0</v>
      </c>
      <c r="N1051" s="42"/>
      <c r="O1051" s="42"/>
      <c r="P1051" s="42" t="e">
        <f t="shared" si="80"/>
        <v>#DIV/0!</v>
      </c>
      <c r="Q1051" s="110"/>
      <c r="R1051" s="42"/>
      <c r="S1051" s="177">
        <f t="shared" si="81"/>
        <v>0</v>
      </c>
      <c r="T1051" s="183" t="e">
        <f>(P1051+S1051)-INVENTARIO[[#This Row],[Comisión 10%]]</f>
        <v>#DIV/0!</v>
      </c>
      <c r="U1051" s="191" t="e">
        <f t="shared" si="82"/>
        <v>#DIV/0!</v>
      </c>
      <c r="V1051" s="184"/>
      <c r="W1051" s="42" t="e">
        <f>INVENTARIO[[#This Row],[Precio Final]]-(INVENTARIO[[#This Row],[Comisión 10%]]+INVENTARIO[[#This Row],[Costo total]])</f>
        <v>#DIV/0!</v>
      </c>
      <c r="X1051" s="42" t="e">
        <f>INVENTARIO[[#This Row],[Ganancia Unitaria]]*INVENTARIO[[#This Row],[Salidas]]</f>
        <v>#DIV/0!</v>
      </c>
      <c r="Y1051" s="42"/>
      <c r="Z1051" s="20"/>
      <c r="AA1051" s="20" t="e">
        <f>INVENTARIO[[#This Row],[Costo total]]*INVENTARIO[[#This Row],[Entradas]]</f>
        <v>#DIV/0!</v>
      </c>
      <c r="AB1051" s="43" t="e">
        <f>INVENTARIO[[#This Row],[Stock Actual]]*INVENTARIO[[#This Row],[Costo total]]</f>
        <v>#DIV/0!</v>
      </c>
    </row>
    <row r="1052" spans="1:28" ht="55" customHeight="1" x14ac:dyDescent="0.15">
      <c r="A1052" s="42" t="s">
        <v>2927</v>
      </c>
      <c r="B1052" s="180"/>
      <c r="C1052" s="22"/>
      <c r="D1052" s="181"/>
      <c r="E1052" s="178"/>
      <c r="F1052" s="179"/>
      <c r="G1052" s="182"/>
      <c r="H1052" s="43">
        <f>INVENTARIO[[#This Row],[Precio Final]]</f>
        <v>0</v>
      </c>
      <c r="I1052" s="194" t="e">
        <f t="shared" si="79"/>
        <v>#DIV/0!</v>
      </c>
      <c r="J1052" s="120"/>
      <c r="K1052" s="112">
        <f>SUMIFS(VENTAS[Cantidad],VENTAS[Código del producto Vendido],INVENTARIO[[#This Row],[Code]])</f>
        <v>0</v>
      </c>
      <c r="L1052" s="110">
        <f>INVENTARIO[[#This Row],[Entradas]]-INVENTARIO[[#This Row],[Salidas]]</f>
        <v>0</v>
      </c>
      <c r="M1052" s="43">
        <f>INVENTARIO[[#This Row],[Precio Final]]*10%</f>
        <v>0</v>
      </c>
      <c r="N1052" s="42"/>
      <c r="O1052" s="42"/>
      <c r="P1052" s="42" t="e">
        <f t="shared" si="80"/>
        <v>#DIV/0!</v>
      </c>
      <c r="Q1052" s="110"/>
      <c r="R1052" s="42"/>
      <c r="S1052" s="177">
        <f t="shared" si="81"/>
        <v>0</v>
      </c>
      <c r="T1052" s="183" t="e">
        <f>(P1052+S1052)-INVENTARIO[[#This Row],[Comisión 10%]]</f>
        <v>#DIV/0!</v>
      </c>
      <c r="U1052" s="191" t="e">
        <f t="shared" si="82"/>
        <v>#DIV/0!</v>
      </c>
      <c r="V1052" s="184"/>
      <c r="W1052" s="42" t="e">
        <f>INVENTARIO[[#This Row],[Precio Final]]-(INVENTARIO[[#This Row],[Comisión 10%]]+INVENTARIO[[#This Row],[Costo total]])</f>
        <v>#DIV/0!</v>
      </c>
      <c r="X1052" s="42" t="e">
        <f>INVENTARIO[[#This Row],[Ganancia Unitaria]]*INVENTARIO[[#This Row],[Salidas]]</f>
        <v>#DIV/0!</v>
      </c>
      <c r="Y1052" s="42"/>
      <c r="Z1052" s="20"/>
      <c r="AA1052" s="20" t="e">
        <f>INVENTARIO[[#This Row],[Costo total]]*INVENTARIO[[#This Row],[Entradas]]</f>
        <v>#DIV/0!</v>
      </c>
      <c r="AB1052" s="43" t="e">
        <f>INVENTARIO[[#This Row],[Stock Actual]]*INVENTARIO[[#This Row],[Costo total]]</f>
        <v>#DIV/0!</v>
      </c>
    </row>
    <row r="1053" spans="1:28" ht="55" customHeight="1" x14ac:dyDescent="0.15">
      <c r="A1053" s="42" t="s">
        <v>2928</v>
      </c>
      <c r="B1053" s="180"/>
      <c r="C1053" s="22"/>
      <c r="D1053" s="181"/>
      <c r="E1053" s="178"/>
      <c r="F1053" s="179"/>
      <c r="G1053" s="182"/>
      <c r="H1053" s="43">
        <f>INVENTARIO[[#This Row],[Precio Final]]</f>
        <v>0</v>
      </c>
      <c r="I1053" s="194" t="e">
        <f t="shared" si="79"/>
        <v>#DIV/0!</v>
      </c>
      <c r="J1053" s="120"/>
      <c r="K1053" s="112">
        <f>SUMIFS(VENTAS[Cantidad],VENTAS[Código del producto Vendido],INVENTARIO[[#This Row],[Code]])</f>
        <v>0</v>
      </c>
      <c r="L1053" s="110">
        <f>INVENTARIO[[#This Row],[Entradas]]-INVENTARIO[[#This Row],[Salidas]]</f>
        <v>0</v>
      </c>
      <c r="M1053" s="43">
        <f>INVENTARIO[[#This Row],[Precio Final]]*10%</f>
        <v>0</v>
      </c>
      <c r="N1053" s="42"/>
      <c r="O1053" s="42"/>
      <c r="P1053" s="42" t="e">
        <f t="shared" si="80"/>
        <v>#DIV/0!</v>
      </c>
      <c r="Q1053" s="110"/>
      <c r="R1053" s="42"/>
      <c r="S1053" s="177">
        <f t="shared" si="81"/>
        <v>0</v>
      </c>
      <c r="T1053" s="183" t="e">
        <f>(P1053+S1053)-INVENTARIO[[#This Row],[Comisión 10%]]</f>
        <v>#DIV/0!</v>
      </c>
      <c r="U1053" s="191" t="e">
        <f t="shared" si="82"/>
        <v>#DIV/0!</v>
      </c>
      <c r="V1053" s="184"/>
      <c r="W1053" s="42" t="e">
        <f>INVENTARIO[[#This Row],[Precio Final]]-(INVENTARIO[[#This Row],[Comisión 10%]]+INVENTARIO[[#This Row],[Costo total]])</f>
        <v>#DIV/0!</v>
      </c>
      <c r="X1053" s="42" t="e">
        <f>INVENTARIO[[#This Row],[Ganancia Unitaria]]*INVENTARIO[[#This Row],[Salidas]]</f>
        <v>#DIV/0!</v>
      </c>
      <c r="Y1053" s="42"/>
      <c r="Z1053" s="20"/>
      <c r="AA1053" s="20" t="e">
        <f>INVENTARIO[[#This Row],[Costo total]]*INVENTARIO[[#This Row],[Entradas]]</f>
        <v>#DIV/0!</v>
      </c>
      <c r="AB1053" s="43" t="e">
        <f>INVENTARIO[[#This Row],[Stock Actual]]*INVENTARIO[[#This Row],[Costo total]]</f>
        <v>#DIV/0!</v>
      </c>
    </row>
    <row r="1054" spans="1:28" ht="55" customHeight="1" x14ac:dyDescent="0.15">
      <c r="A1054" s="42" t="s">
        <v>2929</v>
      </c>
      <c r="B1054" s="180"/>
      <c r="C1054" s="22"/>
      <c r="D1054" s="181"/>
      <c r="E1054" s="178"/>
      <c r="F1054" s="179"/>
      <c r="G1054" s="182"/>
      <c r="H1054" s="43">
        <f>INVENTARIO[[#This Row],[Precio Final]]</f>
        <v>0</v>
      </c>
      <c r="I1054" s="194" t="e">
        <f t="shared" si="79"/>
        <v>#DIV/0!</v>
      </c>
      <c r="J1054" s="120"/>
      <c r="K1054" s="112">
        <f>SUMIFS(VENTAS[Cantidad],VENTAS[Código del producto Vendido],INVENTARIO[[#This Row],[Code]])</f>
        <v>0</v>
      </c>
      <c r="L1054" s="110">
        <f>INVENTARIO[[#This Row],[Entradas]]-INVENTARIO[[#This Row],[Salidas]]</f>
        <v>0</v>
      </c>
      <c r="M1054" s="43">
        <f>INVENTARIO[[#This Row],[Precio Final]]*10%</f>
        <v>0</v>
      </c>
      <c r="N1054" s="42"/>
      <c r="O1054" s="42"/>
      <c r="P1054" s="42" t="e">
        <f t="shared" si="80"/>
        <v>#DIV/0!</v>
      </c>
      <c r="Q1054" s="110"/>
      <c r="R1054" s="42"/>
      <c r="S1054" s="177">
        <f t="shared" si="81"/>
        <v>0</v>
      </c>
      <c r="T1054" s="183" t="e">
        <f>(P1054+S1054)-INVENTARIO[[#This Row],[Comisión 10%]]</f>
        <v>#DIV/0!</v>
      </c>
      <c r="U1054" s="191" t="e">
        <f t="shared" si="82"/>
        <v>#DIV/0!</v>
      </c>
      <c r="V1054" s="184"/>
      <c r="W1054" s="42" t="e">
        <f>INVENTARIO[[#This Row],[Precio Final]]-(INVENTARIO[[#This Row],[Comisión 10%]]+INVENTARIO[[#This Row],[Costo total]])</f>
        <v>#DIV/0!</v>
      </c>
      <c r="X1054" s="42" t="e">
        <f>INVENTARIO[[#This Row],[Ganancia Unitaria]]*INVENTARIO[[#This Row],[Salidas]]</f>
        <v>#DIV/0!</v>
      </c>
      <c r="Y1054" s="42"/>
      <c r="Z1054" s="20"/>
      <c r="AA1054" s="20" t="e">
        <f>INVENTARIO[[#This Row],[Costo total]]*INVENTARIO[[#This Row],[Entradas]]</f>
        <v>#DIV/0!</v>
      </c>
      <c r="AB1054" s="43" t="e">
        <f>INVENTARIO[[#This Row],[Stock Actual]]*INVENTARIO[[#This Row],[Costo total]]</f>
        <v>#DIV/0!</v>
      </c>
    </row>
    <row r="1055" spans="1:28" ht="55" customHeight="1" x14ac:dyDescent="0.15">
      <c r="A1055" s="42" t="s">
        <v>2930</v>
      </c>
      <c r="B1055" s="180"/>
      <c r="C1055" s="22"/>
      <c r="D1055" s="181"/>
      <c r="E1055" s="178"/>
      <c r="F1055" s="179"/>
      <c r="G1055" s="182"/>
      <c r="H1055" s="43">
        <f>INVENTARIO[[#This Row],[Precio Final]]</f>
        <v>0</v>
      </c>
      <c r="I1055" s="194" t="e">
        <f t="shared" si="79"/>
        <v>#DIV/0!</v>
      </c>
      <c r="J1055" s="120"/>
      <c r="K1055" s="112">
        <f>SUMIFS(VENTAS[Cantidad],VENTAS[Código del producto Vendido],INVENTARIO[[#This Row],[Code]])</f>
        <v>0</v>
      </c>
      <c r="L1055" s="110">
        <f>INVENTARIO[[#This Row],[Entradas]]-INVENTARIO[[#This Row],[Salidas]]</f>
        <v>0</v>
      </c>
      <c r="M1055" s="43">
        <f>INVENTARIO[[#This Row],[Precio Final]]*10%</f>
        <v>0</v>
      </c>
      <c r="N1055" s="42"/>
      <c r="O1055" s="42"/>
      <c r="P1055" s="42" t="e">
        <f t="shared" si="80"/>
        <v>#DIV/0!</v>
      </c>
      <c r="Q1055" s="110"/>
      <c r="R1055" s="42"/>
      <c r="S1055" s="177">
        <f t="shared" si="81"/>
        <v>0</v>
      </c>
      <c r="T1055" s="183" t="e">
        <f>(P1055+S1055)-INVENTARIO[[#This Row],[Comisión 10%]]</f>
        <v>#DIV/0!</v>
      </c>
      <c r="U1055" s="191" t="e">
        <f t="shared" si="82"/>
        <v>#DIV/0!</v>
      </c>
      <c r="V1055" s="184"/>
      <c r="W1055" s="42" t="e">
        <f>INVENTARIO[[#This Row],[Precio Final]]-(INVENTARIO[[#This Row],[Comisión 10%]]+INVENTARIO[[#This Row],[Costo total]])</f>
        <v>#DIV/0!</v>
      </c>
      <c r="X1055" s="42" t="e">
        <f>INVENTARIO[[#This Row],[Ganancia Unitaria]]*INVENTARIO[[#This Row],[Salidas]]</f>
        <v>#DIV/0!</v>
      </c>
      <c r="Y1055" s="42"/>
      <c r="Z1055" s="20"/>
      <c r="AA1055" s="20" t="e">
        <f>INVENTARIO[[#This Row],[Costo total]]*INVENTARIO[[#This Row],[Entradas]]</f>
        <v>#DIV/0!</v>
      </c>
      <c r="AB1055" s="43" t="e">
        <f>INVENTARIO[[#This Row],[Stock Actual]]*INVENTARIO[[#This Row],[Costo total]]</f>
        <v>#DIV/0!</v>
      </c>
    </row>
    <row r="1056" spans="1:28" ht="55" customHeight="1" x14ac:dyDescent="0.15">
      <c r="A1056" s="42" t="s">
        <v>2931</v>
      </c>
      <c r="B1056" s="180"/>
      <c r="C1056" s="22"/>
      <c r="D1056" s="181"/>
      <c r="E1056" s="178"/>
      <c r="F1056" s="179"/>
      <c r="G1056" s="182"/>
      <c r="H1056" s="43">
        <f>INVENTARIO[[#This Row],[Precio Final]]</f>
        <v>0</v>
      </c>
      <c r="I1056" s="194" t="e">
        <f t="shared" si="79"/>
        <v>#DIV/0!</v>
      </c>
      <c r="J1056" s="120"/>
      <c r="K1056" s="112">
        <f>SUMIFS(VENTAS[Cantidad],VENTAS[Código del producto Vendido],INVENTARIO[[#This Row],[Code]])</f>
        <v>0</v>
      </c>
      <c r="L1056" s="110">
        <f>INVENTARIO[[#This Row],[Entradas]]-INVENTARIO[[#This Row],[Salidas]]</f>
        <v>0</v>
      </c>
      <c r="M1056" s="43">
        <f>INVENTARIO[[#This Row],[Precio Final]]*10%</f>
        <v>0</v>
      </c>
      <c r="N1056" s="42"/>
      <c r="O1056" s="42"/>
      <c r="P1056" s="42" t="e">
        <f t="shared" si="80"/>
        <v>#DIV/0!</v>
      </c>
      <c r="Q1056" s="110"/>
      <c r="R1056" s="42"/>
      <c r="S1056" s="177">
        <f t="shared" si="81"/>
        <v>0</v>
      </c>
      <c r="T1056" s="183" t="e">
        <f>(P1056+S1056)-INVENTARIO[[#This Row],[Comisión 10%]]</f>
        <v>#DIV/0!</v>
      </c>
      <c r="U1056" s="191" t="e">
        <f t="shared" si="82"/>
        <v>#DIV/0!</v>
      </c>
      <c r="V1056" s="184"/>
      <c r="W1056" s="42" t="e">
        <f>INVENTARIO[[#This Row],[Precio Final]]-(INVENTARIO[[#This Row],[Comisión 10%]]+INVENTARIO[[#This Row],[Costo total]])</f>
        <v>#DIV/0!</v>
      </c>
      <c r="X1056" s="42" t="e">
        <f>INVENTARIO[[#This Row],[Ganancia Unitaria]]*INVENTARIO[[#This Row],[Salidas]]</f>
        <v>#DIV/0!</v>
      </c>
      <c r="Y1056" s="42"/>
      <c r="Z1056" s="20"/>
      <c r="AA1056" s="20" t="e">
        <f>INVENTARIO[[#This Row],[Costo total]]*INVENTARIO[[#This Row],[Entradas]]</f>
        <v>#DIV/0!</v>
      </c>
      <c r="AB1056" s="43" t="e">
        <f>INVENTARIO[[#This Row],[Stock Actual]]*INVENTARIO[[#This Row],[Costo total]]</f>
        <v>#DIV/0!</v>
      </c>
    </row>
    <row r="1057" spans="1:28" ht="55" customHeight="1" x14ac:dyDescent="0.15">
      <c r="A1057" s="42" t="s">
        <v>2932</v>
      </c>
      <c r="B1057" s="180"/>
      <c r="C1057" s="22"/>
      <c r="D1057" s="181"/>
      <c r="E1057" s="178"/>
      <c r="F1057" s="179"/>
      <c r="G1057" s="182"/>
      <c r="H1057" s="43">
        <f>INVENTARIO[[#This Row],[Precio Final]]</f>
        <v>0</v>
      </c>
      <c r="I1057" s="194" t="e">
        <f t="shared" si="79"/>
        <v>#DIV/0!</v>
      </c>
      <c r="J1057" s="120"/>
      <c r="K1057" s="112">
        <f>SUMIFS(VENTAS[Cantidad],VENTAS[Código del producto Vendido],INVENTARIO[[#This Row],[Code]])</f>
        <v>0</v>
      </c>
      <c r="L1057" s="110">
        <f>INVENTARIO[[#This Row],[Entradas]]-INVENTARIO[[#This Row],[Salidas]]</f>
        <v>0</v>
      </c>
      <c r="M1057" s="43">
        <f>INVENTARIO[[#This Row],[Precio Final]]*10%</f>
        <v>0</v>
      </c>
      <c r="N1057" s="42"/>
      <c r="O1057" s="42"/>
      <c r="P1057" s="42" t="e">
        <f t="shared" si="80"/>
        <v>#DIV/0!</v>
      </c>
      <c r="Q1057" s="110"/>
      <c r="R1057" s="42"/>
      <c r="S1057" s="177">
        <f t="shared" si="81"/>
        <v>0</v>
      </c>
      <c r="T1057" s="183" t="e">
        <f>(P1057+S1057)-INVENTARIO[[#This Row],[Comisión 10%]]</f>
        <v>#DIV/0!</v>
      </c>
      <c r="U1057" s="191" t="e">
        <f t="shared" si="82"/>
        <v>#DIV/0!</v>
      </c>
      <c r="V1057" s="184"/>
      <c r="W1057" s="42" t="e">
        <f>INVENTARIO[[#This Row],[Precio Final]]-(INVENTARIO[[#This Row],[Comisión 10%]]+INVENTARIO[[#This Row],[Costo total]])</f>
        <v>#DIV/0!</v>
      </c>
      <c r="X1057" s="42" t="e">
        <f>INVENTARIO[[#This Row],[Ganancia Unitaria]]*INVENTARIO[[#This Row],[Salidas]]</f>
        <v>#DIV/0!</v>
      </c>
      <c r="Y1057" s="42"/>
      <c r="Z1057" s="20"/>
      <c r="AA1057" s="20" t="e">
        <f>INVENTARIO[[#This Row],[Costo total]]*INVENTARIO[[#This Row],[Entradas]]</f>
        <v>#DIV/0!</v>
      </c>
      <c r="AB1057" s="43" t="e">
        <f>INVENTARIO[[#This Row],[Stock Actual]]*INVENTARIO[[#This Row],[Costo total]]</f>
        <v>#DIV/0!</v>
      </c>
    </row>
    <row r="1058" spans="1:28" ht="55" customHeight="1" x14ac:dyDescent="0.15">
      <c r="A1058" s="42" t="s">
        <v>2933</v>
      </c>
      <c r="B1058" s="180"/>
      <c r="C1058" s="22"/>
      <c r="D1058" s="181"/>
      <c r="E1058" s="178"/>
      <c r="F1058" s="179"/>
      <c r="G1058" s="182"/>
      <c r="H1058" s="43">
        <f>INVENTARIO[[#This Row],[Precio Final]]</f>
        <v>0</v>
      </c>
      <c r="I1058" s="194" t="e">
        <f t="shared" si="79"/>
        <v>#DIV/0!</v>
      </c>
      <c r="J1058" s="120"/>
      <c r="K1058" s="112">
        <f>SUMIFS(VENTAS[Cantidad],VENTAS[Código del producto Vendido],INVENTARIO[[#This Row],[Code]])</f>
        <v>0</v>
      </c>
      <c r="L1058" s="110">
        <f>INVENTARIO[[#This Row],[Entradas]]-INVENTARIO[[#This Row],[Salidas]]</f>
        <v>0</v>
      </c>
      <c r="M1058" s="43">
        <f>INVENTARIO[[#This Row],[Precio Final]]*10%</f>
        <v>0</v>
      </c>
      <c r="N1058" s="42"/>
      <c r="O1058" s="42"/>
      <c r="P1058" s="42" t="e">
        <f t="shared" si="80"/>
        <v>#DIV/0!</v>
      </c>
      <c r="Q1058" s="110"/>
      <c r="R1058" s="42"/>
      <c r="S1058" s="177">
        <f t="shared" si="81"/>
        <v>0</v>
      </c>
      <c r="T1058" s="183" t="e">
        <f>(P1058+S1058)-INVENTARIO[[#This Row],[Comisión 10%]]</f>
        <v>#DIV/0!</v>
      </c>
      <c r="U1058" s="191" t="e">
        <f t="shared" si="82"/>
        <v>#DIV/0!</v>
      </c>
      <c r="V1058" s="184"/>
      <c r="W1058" s="42" t="e">
        <f>INVENTARIO[[#This Row],[Precio Final]]-(INVENTARIO[[#This Row],[Comisión 10%]]+INVENTARIO[[#This Row],[Costo total]])</f>
        <v>#DIV/0!</v>
      </c>
      <c r="X1058" s="42" t="e">
        <f>INVENTARIO[[#This Row],[Ganancia Unitaria]]*INVENTARIO[[#This Row],[Salidas]]</f>
        <v>#DIV/0!</v>
      </c>
      <c r="Y1058" s="42"/>
      <c r="Z1058" s="20"/>
      <c r="AA1058" s="20" t="e">
        <f>INVENTARIO[[#This Row],[Costo total]]*INVENTARIO[[#This Row],[Entradas]]</f>
        <v>#DIV/0!</v>
      </c>
      <c r="AB1058" s="43" t="e">
        <f>INVENTARIO[[#This Row],[Stock Actual]]*INVENTARIO[[#This Row],[Costo total]]</f>
        <v>#DIV/0!</v>
      </c>
    </row>
  </sheetData>
  <phoneticPr fontId="8" type="noConversion"/>
  <conditionalFormatting sqref="L2:M2 L4 L6 L8 L10 L12 L14 L16 L18 L20 L22 L24 L26 L28 L30 L32 L34 L36 L38 L40 L42 L44 L46 L48 L50 L52 L54 L56 L58 L60 L62 L64 L66 L68 L70 L72 L74 L76 L78 L80 L82 L84 L86 L88 L90 L92 L94 L96 L98 L100 L102 L104 L106 L108 L110 L112 L114 L116 L118 L120 L122 L124 L126 L128 L130 L132 L134 L136 L138 L140 L142 L144 L146 L148 L150 L152 L154 L156 L158 L160 L162 L164 L166 L168 L170 L172 L174 L176 L178 L180 L182 L184 L186 L188 L190 L192 L194 L196 L198 L200 L202 L204 L206 L208 L210 L212 L214 L216 L218 L220 L222 L224 L226 L228 L230 L232 L234 L236 L238 L240 L242 L244 L246 L248 L250 L252 L254 L256 L258 L260 L262 L264 L266 L268 L270 L272 L274 L276 L278 L280 L282 L284 L286 L288 L290 L292 L294 L296 L298 L300 L302 L304 L306 L308 L310 L312 L314 L316 L318 L320 L322 L324 L326 L328 L330 L332 L334 L336 L338 L340 L342 L344 L348 L350 L352 L354 L356 L358 L360 L362 L364 L366 L368 L370 L372 L374 L376 L378 L380 L382 L384 L386 L388 L390 L392 L394 L396 L398 L400 L402 L404 L406 L408 L410 L412 L415 L417 L419 L421 L423 L425 L427 L429 L431 L433 L435 L437 L439 L441 L443 L445 L447 L450 L452:L453 L455 L457 L459 L461 L463 L465 L467 L469 L471 L473 L475 L477 L479 L481 L483 L485 L487 L489 L491 L493 L495 L497 L499 L501 L503 L505 L507 L509 L511 L513 L515 L517 L519 L521 L523 L525 L527 L529 L531 L533 L535 L537 L539:L540 L542 L544 L546 L548 L550 L552 L554 L556 L558 L560 L562 L564 L566 L568 L570 L572 L574 L576 L578 L580 L582 L584 L586 L588 L590 L592 L594 L596 L598 L600 L602 L604 L606 L608 L610 L612 L614 L616 L618 L620 L622 L625 L627 L629 L633 L635 L637 L639 L641 L643 L645 L647 L649 L651 L653 L655 L657 L659 L661 L663:L664 L666 L668 L670 L672 L674 L676 L678 L680 L682 L684 L686 L693 L695 L697 L699 L701 L703 L705 L707 L709 L711 L713 L715 L717 L719 L721 L723 L725 L727 L729 L731 L733 L735 L741 L743 L745 L747 L749 L751 L753 L755 L757 L759 L761 L763 L766 L768 L770 L772 L774 L776 L778:L779 L781 L783 L785 L787 L789 L791 L793 L795 L797 L799 L801 L803 L805 L807:L808 L810 L812 L814 L816 L818 L820 L822 L824 L826 L828 L830 L832 L834 L836 L838 L840:L841 L843 L845 L847 L849 L851 L856 L858 L860 L862 L864 L866 L868 L870 L872 L874 L876 L853:L854 L689:L691 L878:L888 M3:M888 L737:L739 L1024:M1058 L890:M1021">
    <cfRule type="cellIs" dxfId="162" priority="127" operator="lessThan">
      <formula>0</formula>
    </cfRule>
    <cfRule type="cellIs" dxfId="161" priority="128"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5 S417 S419 S421 S423 S425 S427 S429 S431 S433 S435 S437 S439 S441 S443 S445 S447 S450 S452:S453 S455 S457 S459 S461 S463 S465 S467 S469 S471 S473 S475 S477 S479 S481 S483 S485 S487 S489 S491 S493 S495 S497 S499 S501 S503 S505 S507 S509 S511 S513 S515 S517 S519 S521 S523 S525 S527 S529 S531 S533 S535 S537 S539:S540 S542 S544 S546 S548 S550 S552 S554 S556 S558 S560 S562 S564 S566 S568 S570 S572 S574 S576 S578 S580 S582 S584 S586 S588 S590 S592 S594 S596 S598 S600 S602 S604 S606 S608 S610 S612 S614 S616 S618 S620 S622 S625 S627 S629 S633 S635 S637 S639 S641 S643 S645 S647 S649 S651 S653 S655 S657 S659 S661 S663:S664 S666 S668 S670 S672 S674 S676 S678 S680 S682 S684 S686 S689 S691 S693 S695 S697 S699 S701 S703 S705 S707 S709 S711 S713 S715 S717 S719 S721 S723 S725 S727 S729 S731 S733 S735 S737 S759 S761 S763 S787 S789 S791 S793 S795 S797 S799 S801 S803 S805 S807:S808 S810 S812 S814 S816 S818 S820 S822 S824 S826 S828 S830 S832 S834 S836 S838 S840:S841 S843 S845 S847 S849 S851 S853 S856 S858 S860 S862 S864 S870 S872 S874 S876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5:X415 V417:X417 V419:X419 V421:X421 V423:X423 V425:X425 V427:X427 V429:X429 V431:X431 V433:X433 V435:X435 V437:X437 V439:X439 V441:X441 V443:X443 V445:X445 V447:X447 V450:X450 V452:X453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5:X625 V627:X627 V629:X629 V633:X633 V635:X635 V637:X637 V639:X639 V641:X641 V643:X643 V645:X645 V647:X647 V649:X649 V651:X651 V653:X653 V655:X655 V657:X657 V659:X659 V661:X661 V663:X664 V666:X666 V668:X668 V670:X670 V672:X672 V674:X674 V676:X676 V678:X678 V680:X680 V682:X682 V684:X684 V686:X686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6:X766 V768:X768 V770:X770 V772:X772 V774:X774 V776:X776 V778:X779 V781:X781 V783:X783 V785:X785 V787:X787 V789 V791:X791 V793:X793 V795:X795 V797:X797 V799:X799 V801:X801 V803:X803 V805:X805 V807:X808 V810:X810 V812:X812 V814:X814 V816:X816 V818:X818 V820:X820 V822:X822 V824:X824 V826:X826 V828:X828 V830:X830 V832:X832 V834:X834 V836:X836 V838:X838 V840:X841 V843:X843 V845:X845 V847:X847 V849:X849 V851:X851 V853:X853 V856:X856 V858:X858 V860:X860 V862:X862 V864 V866:X866 V868:X868 V870:X870 V872:X872 V874:X874 V876:X876 X864 W863:W865 W877 X789 S766:S770 S772:S785 S753:S757 S739:S751 V878:X888 N878:S888 N916:S991 T877:T888 V916:X1021 N992:T1021 N738:X738 N1024:T1058 V1024:X1058 T890:T997 N890:S913 V890:X913">
    <cfRule type="containsBlanks" dxfId="160" priority="126">
      <formula>LEN(TRIM(N2))=0</formula>
    </cfRule>
  </conditionalFormatting>
  <conditionalFormatting sqref="C4 T4:U4 T6:U6 T862:U862 N6:R6 S2:S6 V2:X6 T863:T867 S868:T875 F946:G949 G962:G966 A916:G917 E950:G961 E967:G973 E962:E966 A878:G888 U863:U888 V862:X888 N876:T876 N862:S865 N866:R875 N992:T997 E918:G945 A918:D973 T877:T888 N878:S888 A991:A1021 A974:G997 W974:W999 A998:X1021 A6:G876 H2:M888 N7:X861 A1031:X1058 H890:M1021 N890:S991 T890:X997 A890:G913 B1024:G1027 A1028:G1030 I1029:X1030 J1024:X1028">
    <cfRule type="expression" dxfId="159" priority="125">
      <formula>$L2=0</formula>
    </cfRule>
  </conditionalFormatting>
  <conditionalFormatting sqref="A2:B2">
    <cfRule type="expression" dxfId="158" priority="124">
      <formula>$L2=0</formula>
    </cfRule>
  </conditionalFormatting>
  <conditionalFormatting sqref="N2:R2">
    <cfRule type="expression" dxfId="157" priority="122">
      <formula>$L2=0</formula>
    </cfRule>
  </conditionalFormatting>
  <conditionalFormatting sqref="N2:R2">
    <cfRule type="containsBlanks" dxfId="156" priority="123">
      <formula>LEN(TRIM(N2))=0</formula>
    </cfRule>
  </conditionalFormatting>
  <conditionalFormatting sqref="D2:G2">
    <cfRule type="expression" dxfId="155" priority="121">
      <formula>$L2=0</formula>
    </cfRule>
  </conditionalFormatting>
  <conditionalFormatting sqref="A2:B2">
    <cfRule type="duplicateValues" dxfId="154" priority="129"/>
  </conditionalFormatting>
  <conditionalFormatting sqref="C2">
    <cfRule type="expression" dxfId="153" priority="120">
      <formula>$L2=0</formula>
    </cfRule>
  </conditionalFormatting>
  <conditionalFormatting sqref="T2:U2">
    <cfRule type="expression" dxfId="152" priority="119">
      <formula>$L2=0</formula>
    </cfRule>
  </conditionalFormatting>
  <conditionalFormatting sqref="L3">
    <cfRule type="cellIs" dxfId="151" priority="74" operator="lessThan">
      <formula>0</formula>
    </cfRule>
    <cfRule type="cellIs" dxfId="150" priority="75" operator="lessThan">
      <formula>0</formula>
    </cfRule>
  </conditionalFormatting>
  <conditionalFormatting sqref="S3 V3:X3">
    <cfRule type="containsBlanks" dxfId="149" priority="73">
      <formula>LEN(TRIM(S3))=0</formula>
    </cfRule>
  </conditionalFormatting>
  <conditionalFormatting sqref="A3:B3">
    <cfRule type="expression" dxfId="148" priority="71">
      <formula>$L3=0</formula>
    </cfRule>
  </conditionalFormatting>
  <conditionalFormatting sqref="N3:R3">
    <cfRule type="expression" dxfId="147" priority="69">
      <formula>$L3=0</formula>
    </cfRule>
  </conditionalFormatting>
  <conditionalFormatting sqref="N3:R3">
    <cfRule type="containsBlanks" dxfId="146" priority="70">
      <formula>LEN(TRIM(N3))=0</formula>
    </cfRule>
  </conditionalFormatting>
  <conditionalFormatting sqref="D3:G3">
    <cfRule type="expression" dxfId="145" priority="68">
      <formula>$L3=0</formula>
    </cfRule>
  </conditionalFormatting>
  <conditionalFormatting sqref="A3:B3">
    <cfRule type="duplicateValues" dxfId="144" priority="76"/>
  </conditionalFormatting>
  <conditionalFormatting sqref="C3">
    <cfRule type="expression" dxfId="143" priority="67">
      <formula>$L3=0</formula>
    </cfRule>
  </conditionalFormatting>
  <conditionalFormatting sqref="T3:U3">
    <cfRule type="containsBlanks" dxfId="142" priority="66">
      <formula>LEN(TRIM(T3))=0</formula>
    </cfRule>
  </conditionalFormatting>
  <conditionalFormatting sqref="T3:U3">
    <cfRule type="expression" dxfId="141" priority="65">
      <formula>$L3=0</formula>
    </cfRule>
  </conditionalFormatting>
  <conditionalFormatting sqref="A4:B4">
    <cfRule type="expression" dxfId="140" priority="58">
      <formula>$L4=0</formula>
    </cfRule>
  </conditionalFormatting>
  <conditionalFormatting sqref="N4:R4">
    <cfRule type="expression" dxfId="139" priority="56">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5:R415 N417:R417 N419:R419 N421:R421 N423:R423 N425:R425 N427:R427 N429:R429 N431:R431 N433:R433 N435:R435 N437:R437 N439:R439 N441:R441 N443:R443 N445:R445 N447:R447 N450:R450 N452: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5:R625 N627:R627 N629:R629 N633:R633 N635:R635 N637:R637 N639:R639 N641:R641 N643:R643 N645:R645 N647:R647 N649:R649 N651:R651 N653:R653 N655:R655 N657:R657 N659:R659 N661:R661 N663:R664 N666:R666 N668:R668 N670:R670 N672:R672 N674:R674 N676:R676 N678:R678 N680:R680 N682:R682 N684:R684 N686:R686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6:R766 N768:R768 N770:R770 N772:R772 N774:R774 N776:R776 N778:R779 N781:R781 N783:R783 N785:R785 N787:R787 N789:R789 N791:R791 N793:R793 N795:R795 N797:R797 N799:R799 N801:R801 N803:R803 N805:R805 N807:R808 N810:R810 N812:R812 N814:R814 N816:R816 N818:R818 N820:R820 N822:R822 N824:R824 N826:R826 N828:R828 N830:R830 N832:R832 N834:R834 N836:R836 N838:R838 N840:R841 N843:R843 N845:R845 N847:R847 N849:R849 N851:R851 N853:R853 N856:R856 N858:R858 N860:R860 N862:R862 N864:R864 N866:R866 N868:R868 N870:R870 N872:R872 N874:R874 N876:R876">
    <cfRule type="containsBlanks" dxfId="138" priority="57">
      <formula>LEN(TRIM(N4))=0</formula>
    </cfRule>
  </conditionalFormatting>
  <conditionalFormatting sqref="D4:G4">
    <cfRule type="expression" dxfId="137" priority="55">
      <formula>$L4=0</formula>
    </cfRule>
  </conditionalFormatting>
  <conditionalFormatting sqref="L5 L7 L9 L11 L13 L15 L17 L19 L21 L23 L25 L27 L29 L31 L33 L35 L37 L39 L41 L43 L45 L47 L49 L51 L53 L55 L57 L59 L61 L63 L65 L67 L69 L71 L73 L75 L77 L79 L81 L83 L85 L87 L89 L91 L93 L95 L97 L99 L101 L103 L105 L107 L109 L111 L113 L115 L117 L119 L121 L123 L125 L127 L129 L131 L133 L135 L137 L139 L141 L143 L145 L147 L149 L151 L153 L155 L157 L159 L161 L163 L165 L167 L169 L171 L173 L175 L177 L179 L181 L183 L185 L187 L189 L191 L193 L195 L197 L199 L201 L203 L205 L207 L209 L211 L213 L215 L217 L219 L221 L223 L225 L227 L229 L231 L233 L235 L237 L239 L241 L243 L245 L247 L249 L251 L253 L255 L257 L259 L261 L263 L265 L267 L269 L271 L273 L275 L277 L279 L281 L283 L285 L287 L289 L291 L293 L295 L297 L299 L301 L303 L305 L307 L309 L311 L313 L315 L317 L319 L321 L323 L325 L327 L329 L331 L333 L335 L337 L339 L341 L343 L349 L351 L353 L355 L357 L359 L361 L363 L365 L367 L369 L371 L373 L375 L377 L379 L381 L383 L385 L387 L389 L391 L393 L395 L397 L399 L401 L403 L405 L407 L409 L411 L413:L414 L416 L418 L420 L422 L424 L426 L428 L430 L432 L434 L436 L438 L440 L442 L444 L446 L448:L449 L451 L454 L456 L458 L460 L462 L464 L466 L468 L470 L472 L474 L476 L478 L480 L482 L484 L486 L488 L490 L492 L494 L496 L498 L500 L502 L504 L506 L508 L510 L512 L514 L516 L518 L520 L522 L524 L526 L528 L530 L532 L534 L536 L538 L541 L543 L545 L547 L549 L551 L553 L555 L557 L559 L561 L563 L565 L567 L569 L571 L573 L575 L577 L579 L581 L583 L585 L587 L589 L591 L593 L595 L597 L599 L601 L603 L605 L607 L609 L611 L613 L615 L617 L619 L621 L623:L624 L626 L628 L630:L632 L634 L636 L638 L640 L642 L644 L646 L648 L650 L652 L654 L656 L658 L660 L662 L665 L667 L669 L671 L673 L675 L677 L679 L681 L683 L685 L687:L688 L692 L694 L696 L698 L700 L702 L704 L706 L708 L710 L712 L714 L716 L718 L720 L722 L724 L726 L728 L730 L732 L734 L736 L740 L742 L744 L746 L748 L750 L752 L754 L756 L758 L760 L762 L764:L765 L767 L769 L771 L773 L775 L777 L780 L782 L784 L786 L788 L790 L792 L794 L796 L798 L800 L802 L804 L806 L809 L811 L813 L815 L817 L819 L821 L823 L825 L827 L829 L831 L833 L835 L837 L839 L842 L844 L846 L848 L850 L852 L855 L857 L859 L861 L863 L865 L867 L869 L871 L873 L875 L345:L347">
    <cfRule type="cellIs" dxfId="136" priority="52" operator="lessThan">
      <formula>0</formula>
    </cfRule>
    <cfRule type="cellIs" dxfId="135" priority="53"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S414 S416 S418 S420 S422 S424 S426 S428 S430 S432 S434 S436 S438 S440 S442 S444 S446 S448:S449 S451 S454 S456 S458 S460 S462 S464 S466 S468 S470 S472 S474 S476 S478 S480 S482 S484 S486 S488 S490 S492 S494 S496 S498 S500 S502 S504 S506 S508 S510 S512 S514 S516 S518 S520 S522 S524 S526 S528 S530 S532 S534 S536 S538 S541 S543 S545 S547 S549 S551 S553 S555 S557 S559 S561 S563 S565 S567 S569 S571 S573 S575 S577 S579 S581 S583 S585 S587 S589 S591 S593 S595 S597 S599 S601 S603 S605 S607 S609 S611 S613 S615 S617 S619 S621 S623:S624 S626 S628 S630:S632 S634 S636 S638 S640 S642 S644 S646 S648 S650 S652 S654 S656 S658 S660 S662 S665 S667 S669 S671 S673 S675 S677 S679 S681 S683 S685 S687:S688 S690 S692 S694 S696 S698 S700 S702 S704 S706 S708 S710 S712 S714 S716 S718 S720 S722 S724 S726 S728 S730 S732 S734 S736 S752 S758 S760 S762 S764:S765 S771 S786 S788 S790 S792 S794 S796 S798 S800 S802 S804 S806 S809 S811 S813 S815 S817 S819 S821 S823 S825 S827 S829 S831 S833 S835 S837 S839 S842 S844 S846 S848 S850 S852 S854:S855 S857 S859 S861 S863 S871 S873 S875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4 V416:X416 V418:X418 V420:X420 V422:X422 V424:X424 V426:X426 V428:X428 V430:X430 V432:X432 V434:X434 V436:X436 V438:X438 V440:X440 V442:X442 V444:X444 V446:X446 V448:X449 V451:X451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4 V626:X626 V628:X628 V630:X632 V634:X634 V636:X636 V638:X638 V640:X640 V642:X642 V644:X644 V646:X646 V648:X648 V650:X650 V652:X652 V654:X654 V656:X656 V658:X658 V660:X660 V662:X662 V665:X665 V667:X667 V669:X669 V671:X671 V673:X673 V675:X675 V677:X677 V679:X679 V681:X681 V683:X683 V685:X685 V687:X688 V690:X690 V692:X692 V694:X694 V696:X696 V698:X698 V700:X700 V702:X702 V704:X704 V706:X706 V708:X708 V710:X710 V712:X712 V714:X714 V716:X716 V718:X718 V720:X720 V722:X722 V724:X724 V726:X726 V728:X728 V730:X730 V732:X732 V734:X734 V736:X736 V740:X740 V742:X742 V744:X744 V746:X746 V748:X748 V750:X750 V752:X752 V754:X754 V756:X756 V758:X758 V760:X760 V762:X762 V764:X765 V767:X767 V769:X769 V771:X771 V773:X773 V775:X775 V777:X777 V780:X780 V782:X782 V784:X784 V786:X786 V788:X788 V790:X790 V792:X792 V794:X794 V796:X796 V798:X798 V800:X800 V802:X802 V804:X804 V806:X806 V809:X809 V811:X811 V813:X813 V815:X815 V817:X817 V819:X819 V821:X821 V823:X823 V825:X825 V827:X827 V829:X829 V831:X831 V833:X833 V835:X835 V837:X837 V839:X839 V842:X842 V844:X844 V846:X846 V848:X848 V850:X850 V852:X852 V854:X855 V857:X857 V859:X859 V861:X861 V863 V865 V867:X867 V869:X869 V871:X871 V873:X873 V875:X875 S865 S869 X865 X863 W789">
    <cfRule type="containsBlanks" dxfId="134" priority="51">
      <formula>LEN(TRIM(S5))=0</formula>
    </cfRule>
  </conditionalFormatting>
  <conditionalFormatting sqref="A5:B5">
    <cfRule type="expression" dxfId="133" priority="49">
      <formula>$L5=0</formula>
    </cfRule>
  </conditionalFormatting>
  <conditionalFormatting sqref="N5:R5">
    <cfRule type="expression" dxfId="132" priority="47">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4 N416:R416 N418:R418 N420:R420 N422:R422 N424:R424 N426:R426 N428:R428 N430:R430 N432:R432 N434:R434 N436:R436 N438:R438 N440:R440 N442:R442 N444:R444 N446:R446 N448:R449 N451:R451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4 N626:R626 N628:R628 N630:R632 N634:R634 N636:R636 N638:R638 N640:R640 N642:R642 N644:R644 N646:R646 N648:R648 N650:R650 N652:R652 N654:R654 N656:R656 N658:R658 N660:R660 N662:R662 N665:R665 N667:R667 N669:R669 N671:R671 N673:R673 N675:R675 N677:R677 N679:R679 N681:R681 N683:R683 N685:R685 N687:R688 N690:R690 N692:R692 N694:R694 N696:R696 N698:R698 N700:R700 N702:R702 N704:R704 N706:R706 N708:R708 N710:R710 N712:R712 N714:R714 N716:R716 N718:R718 N720:R720 N722:R722 N724:R724 N726:R726 N728:R728 N730:R730 N732:R732 N734:R734 N736:R736 N740:R740 N742:R742 N744:R744 N746:R746 N748:R748 N750:R750 N752:R752 N754:R754 N756:R756 N758:R758 N760:R760 N762:R762 N764:R765 N767:R767 N769:R769 N771:R771 N773:R773 N775:R775 N777:R777 N780:R780 N782:R782 N784:R784 N786:R786 N788:R788 N790:R790 N792:R792 N794:R794 N796:R796 N798:R798 N800:R800 N802:R802 N804:R804 N806:R806 N809:R809 N811:R811 N813:R813 N815:R815 N817:R817 N819:R819 N821:R821 N823:R823 N825:R825 N827:R827 N829:R829 N831:R831 N833:R833 N835:R835 N837:R837 N839:R839 N842:R842 N844:R844 N846:R846 N848:R848 N850:R850 N852:R852 N854:R855 N857:R857 N859:R859 N861:R861 N863:R863 N865:R865 N867:R867 N869:R869 N871:R871 N873:R873 N875:R875 P808">
    <cfRule type="containsBlanks" dxfId="131" priority="48">
      <formula>LEN(TRIM(N5))=0</formula>
    </cfRule>
  </conditionalFormatting>
  <conditionalFormatting sqref="D5:G5">
    <cfRule type="expression" dxfId="130" priority="46">
      <formula>$L5=0</formula>
    </cfRule>
  </conditionalFormatting>
  <conditionalFormatting sqref="A855:B855 A842:B842 A665:B665 A454:B454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4 A416:B416 A418:B418 A420:B420 A422:B422 A424:B424 A426:B426 A428:B428 A430:B430 A432:B432 A434:B434 A436:B436 A438:B438 A440:B440 A442:B442 A444:B444 A446:B446 A448:B449 A451:B451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4 A626:B626 A628:B628 A630:B632 A634:B634 A636:B636 A638:B638 A640:B640 A642:B642 A644:B644 A646:B646 A648:B648 A650:B650 A652:B652 A654:B654 A656:B656 A658:B658 A660:B660 A662:B662 A667:B667 A669:B669 A671:B671 A673:B673 A675:B675 A677:B677 A679:B679 A681:B681 A683:B683 A685:B685 A687: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5 A767:B767 A769:B769 A771:B771 A773:B773 A775:B775 A777:B777 A780:B780 A782:B782 A784:B784 A786:B786 A788:B788 A790:B790 A792:B792 A794:B794 A796:B796 A798:B798 A800:B800 A802:B802 A804:B804 A806:B806 A809:B809 A811:B811 A813:B813 A815:B815 A817:B817 A819:B819 A821:B821 A823:B823 A825:B825 A827:B827 A829:B829 A831:B831 A833:B833 A835:B835 A837:B837 A839:B839 A844:B844 A846:B846 A848:B848 A850:B850 A852:B852 B854 A857:B857 A859:B859 A861:B861 A863:B863 A865:B865 A867:B867 A869:B869 A871:B871 A873:B873 A875:B875 A56 A651">
    <cfRule type="duplicateValues" dxfId="129" priority="54"/>
  </conditionalFormatting>
  <conditionalFormatting sqref="C5">
    <cfRule type="expression" dxfId="128" priority="45">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4 T416:U416 T418:U418 T420:U420 T422:U422 T424:U424 T426:U426 T428:U428 T430:U430 T432:U432 T434:U434 T436:U436 T438:U438 T440:U440 T442:U442 T444:U444 T446:U446 T448:U449 T451:U451 T454: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4 T626:U626 T628:U628 T630:U632 T634:U634 T636:U636 T638:U638 T640:U640 T642:U642 T644:U644 T646:U646 T648:U648 T650:U650 T652:U652 T654:U654 T656:U656 T658:U658 T660:U660 T662:U662 T665:U665 T667:U667 T669:U669 T671:U671 T673:U673 T675:U675 T677:U677 T679:U679 T681:U681 T683:U683 T685:U685 T687:U688 T690:U690 T692:U692 T694:U694 T696:U696 T698:U698 T700:U700 T702:U702 T704:U704 T706:U706 T708:U708 T710:U710 T712:U712 T714:U714 T716:U716 T718:U718 T720:U720 T722:U722 T724:U724 T726:U726 T728:U728 T730:U730 T732:U732 T734:U734 T736:U736 T740:U740 T742:U742 T744:U744 T746:U746 T748:U748 T750:U750 T752:U752 T754:U754 T756:U756 T758:U758 T760:U760 T762:U762 T764:U765 T767:U767 T769:U769 T771:U771 T773:U773 T775:U775 T777:U777 T780:U780 T782:U782 T784:U784 T786:U786 T788:U788 T790:U790 T792:U792 T794:U794 T796:U796 T798:U798 T800:U800 T802:U802 T804:U804 T806:U806 T809:U809 T811:U811 T813:U813 T815:U815 T817:U817 T819:U819 T821:U821 T823:U823 T825:U825 T827:U827 T829:U829 T831:U831 T833:U833 T835:U835 T837:U837 T839:U839 T842:U842 T844:U844 T846:U846 T848:U848 T850:U850 T852:U852 T854:U855 T857:U857 T859:U859 T861:U861 T863 T865 T867 T869 T871 T873 T875 U808">
    <cfRule type="containsBlanks" dxfId="127" priority="44">
      <formula>LEN(TRIM(T5))=0</formula>
    </cfRule>
  </conditionalFormatting>
  <conditionalFormatting sqref="T5:U5">
    <cfRule type="expression" dxfId="126" priority="43">
      <formula>$L5=0</formula>
    </cfRule>
  </conditionalFormatting>
  <conditionalFormatting sqref="L877">
    <cfRule type="cellIs" dxfId="125" priority="40" operator="lessThan">
      <formula>0</formula>
    </cfRule>
    <cfRule type="cellIs" dxfId="124" priority="41" operator="lessThan">
      <formula>0</formula>
    </cfRule>
  </conditionalFormatting>
  <conditionalFormatting sqref="S877 V877 X877">
    <cfRule type="containsBlanks" dxfId="123" priority="39">
      <formula>LEN(TRIM(S877))=0</formula>
    </cfRule>
  </conditionalFormatting>
  <conditionalFormatting sqref="S877">
    <cfRule type="expression" dxfId="122" priority="38">
      <formula>$L877=0</formula>
    </cfRule>
  </conditionalFormatting>
  <conditionalFormatting sqref="A877:B877">
    <cfRule type="expression" dxfId="121" priority="37">
      <formula>$L877=0</formula>
    </cfRule>
  </conditionalFormatting>
  <conditionalFormatting sqref="N877:R877">
    <cfRule type="expression" dxfId="120" priority="35">
      <formula>$L877=0</formula>
    </cfRule>
  </conditionalFormatting>
  <conditionalFormatting sqref="N877:R877">
    <cfRule type="containsBlanks" dxfId="119" priority="36">
      <formula>LEN(TRIM(N877))=0</formula>
    </cfRule>
  </conditionalFormatting>
  <conditionalFormatting sqref="D877:G877">
    <cfRule type="expression" dxfId="118" priority="34">
      <formula>$L877=0</formula>
    </cfRule>
  </conditionalFormatting>
  <conditionalFormatting sqref="C877">
    <cfRule type="expression" dxfId="117" priority="33">
      <formula>$L877=0</formula>
    </cfRule>
  </conditionalFormatting>
  <conditionalFormatting sqref="A856:B856 A766:B766 A450:B450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5:B415 A417:B417 A419:B419 A421:B421 A423:B423 A425:B425 A427:B427 A429:B429 A431:B431 A433:B433 A435:B435 A437:B437 A439:B439 A441:B441 A443:B443 A445:B445 A447:B447 A452: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5:B625 A627:B627 A629:B629 A633:B633 A635:B635 A637:B637 A639:B639 A641:B641 A643:B643 A645:B645 A647:B647 A649:B649 B651 A653:B653 A655:B655 A657:B657 A659:B659 A661:B661 A663:B664 A666:B666 A668:B668 A670:B670 A672:B672 A674:B674 A676:B676 A678:B678 A680:B680 A682:B682 A684:B684 A686:B686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8:B768 A770:B770 A772:B772 A774:B774 A776:B776 A778:B779 A781:B781 A783:B783 A785:B785 A787:B787 A789:B789 A791:B791 A793:B793 A795:B795 A797:B797 A799:B799 A801:B801 A803:B803 A805:B805 A807:B808 A810:B810 A812:B812 A814:B814 A816:B816 A818:B818 A820:B820 A822:B822 A824:B824 A826:B826 A828:B828 A830:B830 A832:B832 A834:B834 A836:B836 A838:B838 A840:B841 A843:B843 A845:B845 A847:B847 A849:B849 A851:B851 A853:B853 A858:B858 A860:B860 A862:B862 A864:B864 A866:B866 A868:B868 A870:B870 A872:B872 A874:B874 A876:B876 A854">
    <cfRule type="duplicateValues" dxfId="116" priority="2478"/>
  </conditionalFormatting>
  <conditionalFormatting sqref="S866 S868">
    <cfRule type="containsBlanks" dxfId="115" priority="30">
      <formula>LEN(TRIM(S866))=0</formula>
    </cfRule>
  </conditionalFormatting>
  <conditionalFormatting sqref="S866">
    <cfRule type="expression" dxfId="114" priority="29">
      <formula>$L866=0</formula>
    </cfRule>
  </conditionalFormatting>
  <conditionalFormatting sqref="S867">
    <cfRule type="containsBlanks" dxfId="113" priority="28">
      <formula>LEN(TRIM(S867))=0</formula>
    </cfRule>
  </conditionalFormatting>
  <conditionalFormatting sqref="S867">
    <cfRule type="expression" dxfId="112" priority="27">
      <formula>$L867=0</formula>
    </cfRule>
  </conditionalFormatting>
  <conditionalFormatting sqref="A914:G915">
    <cfRule type="expression" dxfId="111" priority="25">
      <formula>$L914=0</formula>
    </cfRule>
  </conditionalFormatting>
  <conditionalFormatting sqref="V914:X915 A914:G915 I914:J915 L914:L915 N914:S915">
    <cfRule type="duplicateValues" dxfId="110" priority="26"/>
  </conditionalFormatting>
  <conditionalFormatting sqref="E946:E949">
    <cfRule type="expression" dxfId="109" priority="2505">
      <formula>$L946=0</formula>
    </cfRule>
  </conditionalFormatting>
  <conditionalFormatting sqref="F963:F964">
    <cfRule type="expression" dxfId="108" priority="2507">
      <formula>$L962=0</formula>
    </cfRule>
  </conditionalFormatting>
  <conditionalFormatting sqref="F966">
    <cfRule type="expression" dxfId="107" priority="2510">
      <formula>$L963=0</formula>
    </cfRule>
  </conditionalFormatting>
  <conditionalFormatting sqref="F965">
    <cfRule type="expression" dxfId="106" priority="2513">
      <formula>$L963=0</formula>
    </cfRule>
  </conditionalFormatting>
  <conditionalFormatting sqref="A1028:B1058 A877:B888 A916:B1021 A890:B913 B1024:B1027">
    <cfRule type="duplicateValues" dxfId="105" priority="2540"/>
  </conditionalFormatting>
  <conditionalFormatting sqref="L1022:M1022">
    <cfRule type="cellIs" dxfId="104" priority="16" operator="lessThan">
      <formula>0</formula>
    </cfRule>
    <cfRule type="cellIs" dxfId="103" priority="17" operator="lessThan">
      <formula>0</formula>
    </cfRule>
  </conditionalFormatting>
  <conditionalFormatting sqref="S1022 V1022:X1022">
    <cfRule type="containsBlanks" dxfId="102" priority="15">
      <formula>LEN(TRIM(S1022))=0</formula>
    </cfRule>
  </conditionalFormatting>
  <conditionalFormatting sqref="A1022:X1022">
    <cfRule type="expression" dxfId="101" priority="14">
      <formula>$L1022=0</formula>
    </cfRule>
  </conditionalFormatting>
  <conditionalFormatting sqref="N1022:R1022">
    <cfRule type="containsBlanks" dxfId="100" priority="13">
      <formula>LEN(TRIM(N1022))=0</formula>
    </cfRule>
  </conditionalFormatting>
  <conditionalFormatting sqref="A1022:B1022">
    <cfRule type="duplicateValues" dxfId="99" priority="18"/>
  </conditionalFormatting>
  <conditionalFormatting sqref="L1023:M1023">
    <cfRule type="cellIs" dxfId="98" priority="10" operator="lessThan">
      <formula>0</formula>
    </cfRule>
    <cfRule type="cellIs" dxfId="97" priority="11" operator="lessThan">
      <formula>0</formula>
    </cfRule>
  </conditionalFormatting>
  <conditionalFormatting sqref="N1023:T1023 V1023:X1023">
    <cfRule type="containsBlanks" dxfId="96" priority="9">
      <formula>LEN(TRIM(N1023))=0</formula>
    </cfRule>
  </conditionalFormatting>
  <conditionalFormatting sqref="A1023:X1023 A1024:A1027 H1024:H1030 I1024:I1028">
    <cfRule type="expression" dxfId="95" priority="8">
      <formula>$L1023=0</formula>
    </cfRule>
  </conditionalFormatting>
  <conditionalFormatting sqref="A1023:B1023 A1024:A1027">
    <cfRule type="duplicateValues" dxfId="94" priority="12"/>
  </conditionalFormatting>
  <conditionalFormatting sqref="L889:M889">
    <cfRule type="cellIs" dxfId="93" priority="5" operator="lessThan">
      <formula>0</formula>
    </cfRule>
    <cfRule type="cellIs" dxfId="92" priority="6" operator="lessThan">
      <formula>0</formula>
    </cfRule>
  </conditionalFormatting>
  <conditionalFormatting sqref="V889:X889 N889:T889">
    <cfRule type="containsBlanks" dxfId="91" priority="4">
      <formula>LEN(TRIM(N889))=0</formula>
    </cfRule>
  </conditionalFormatting>
  <conditionalFormatting sqref="A889:X889">
    <cfRule type="expression" dxfId="90" priority="3">
      <formula>$L889=0</formula>
    </cfRule>
  </conditionalFormatting>
  <conditionalFormatting sqref="A889:B889">
    <cfRule type="duplicateValues" dxfId="89" priority="7"/>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833"/>
  <sheetViews>
    <sheetView topLeftCell="A799" zoomScale="118" zoomScaleNormal="150" workbookViewId="0">
      <selection activeCell="A830" sqref="A830"/>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204" t="s">
        <v>2184</v>
      </c>
      <c r="B1" s="204"/>
      <c r="C1" s="204"/>
      <c r="D1" s="204"/>
      <c r="E1" s="204"/>
      <c r="G1" s="205" t="s">
        <v>2185</v>
      </c>
      <c r="H1" s="205"/>
      <c r="I1" s="155"/>
      <c r="J1" s="153"/>
      <c r="K1" s="154"/>
    </row>
    <row r="2" spans="1:14" s="160" customFormat="1" ht="42" x14ac:dyDescent="0.15">
      <c r="A2" s="156" t="s">
        <v>27</v>
      </c>
      <c r="B2" s="157" t="s">
        <v>2294</v>
      </c>
      <c r="C2" s="157" t="s">
        <v>2182</v>
      </c>
      <c r="D2" s="157" t="s">
        <v>2183</v>
      </c>
      <c r="E2" s="157" t="s">
        <v>2181</v>
      </c>
      <c r="F2" s="157" t="s">
        <v>43</v>
      </c>
      <c r="G2" s="158" t="s">
        <v>28</v>
      </c>
      <c r="H2" s="159" t="s">
        <v>44</v>
      </c>
      <c r="I2" s="159" t="s">
        <v>2187</v>
      </c>
      <c r="J2" s="159" t="s">
        <v>2177</v>
      </c>
      <c r="K2" s="159" t="s">
        <v>45</v>
      </c>
      <c r="L2" s="159" t="s">
        <v>23</v>
      </c>
      <c r="M2" s="157" t="s">
        <v>927</v>
      </c>
    </row>
    <row r="3" spans="1:14" ht="14"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12"/>
      <c r="N3" s="6"/>
    </row>
    <row r="4" spans="1:14" ht="14"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M4" s="13"/>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12"/>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c r="M6" s="13"/>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c r="M7" s="13"/>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c r="M8" s="13"/>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c r="M9" s="13"/>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c r="M10" s="13"/>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c r="M11" s="13"/>
    </row>
    <row r="12" spans="1:14" ht="14"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c r="M12" s="13"/>
    </row>
    <row r="13" spans="1:14" ht="14"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c r="M13" s="13"/>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c r="M14" s="13"/>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c r="M15" s="13"/>
    </row>
    <row r="16" spans="1:14" ht="14"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c r="M16" s="13"/>
    </row>
    <row r="17" spans="1:13"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c r="M17" s="13"/>
    </row>
    <row r="18" spans="1:13" ht="14"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c r="M18" s="13"/>
    </row>
    <row r="19" spans="1:13"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c r="M19" s="13"/>
    </row>
    <row r="20" spans="1:13"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c r="M20" s="13"/>
    </row>
    <row r="21" spans="1:13"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c r="M21" s="13"/>
    </row>
    <row r="22" spans="1:13"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c r="M22" s="13"/>
    </row>
    <row r="23" spans="1:13" ht="14"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c r="M23" s="13"/>
    </row>
    <row r="24" spans="1:13" ht="14"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c r="M24" s="13"/>
    </row>
    <row r="25" spans="1:13"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c r="M25" s="13"/>
    </row>
    <row r="26" spans="1:13"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c r="M26" s="13"/>
    </row>
    <row r="27" spans="1:13"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c r="M27" s="13"/>
    </row>
    <row r="28" spans="1:13"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c r="M28" s="13"/>
    </row>
    <row r="29" spans="1:13"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c r="M29" s="13"/>
    </row>
    <row r="30" spans="1:13"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c r="M30" s="13"/>
    </row>
    <row r="31" spans="1:13" ht="14"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c r="M31" s="13"/>
    </row>
    <row r="32" spans="1:13"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c r="M32" s="13"/>
    </row>
    <row r="33" spans="1:13" ht="14"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c r="M33" s="13"/>
    </row>
    <row r="34" spans="1:13" ht="14"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c r="M34" s="13"/>
    </row>
    <row r="35" spans="1:13"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c r="M35" s="13"/>
    </row>
    <row r="36" spans="1:13"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c r="M36" s="13"/>
    </row>
    <row r="37" spans="1:13"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c r="M37" s="13"/>
    </row>
    <row r="38" spans="1:13"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c r="M38" s="13"/>
    </row>
    <row r="39" spans="1:13" ht="14"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c r="M39" s="13"/>
    </row>
    <row r="40" spans="1:13"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c r="M40" s="13"/>
    </row>
    <row r="41" spans="1:13"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c r="M41" s="13"/>
    </row>
    <row r="42" spans="1:13"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c r="M42" s="13"/>
    </row>
    <row r="43" spans="1:13"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c r="M43" s="13"/>
    </row>
    <row r="44" spans="1:13" ht="14"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c r="M44" s="13"/>
    </row>
    <row r="45" spans="1:13"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c r="M45" s="13"/>
    </row>
    <row r="46" spans="1:13" ht="14"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c r="M46" s="13"/>
    </row>
    <row r="47" spans="1:13"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c r="M47" s="13"/>
    </row>
    <row r="48" spans="1:13"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c r="M48" s="13"/>
    </row>
    <row r="49" spans="1:13"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c r="M49" s="13"/>
    </row>
    <row r="50" spans="1:13"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c r="M50" s="13"/>
    </row>
    <row r="51" spans="1:13"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c r="M51" s="13"/>
    </row>
    <row r="52" spans="1:13"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c r="M52" s="13"/>
    </row>
    <row r="53" spans="1:13"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c r="M53" s="13"/>
    </row>
    <row r="54" spans="1:13"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c r="M54" s="13"/>
    </row>
    <row r="55" spans="1:13"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c r="M55" s="13"/>
    </row>
    <row r="56" spans="1:13"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c r="M56" s="13"/>
    </row>
    <row r="57" spans="1:13"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c r="M57" s="13"/>
    </row>
    <row r="58" spans="1:13"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c r="M58" s="13"/>
    </row>
    <row r="59" spans="1:13"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c r="M59" s="13"/>
    </row>
    <row r="60" spans="1:13"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c r="M60" s="13"/>
    </row>
    <row r="61" spans="1:13"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c r="M61" s="13"/>
    </row>
    <row r="62" spans="1:13"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c r="M62" s="13"/>
    </row>
    <row r="63" spans="1:13"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c r="M63" s="13"/>
    </row>
    <row r="64" spans="1:13"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c r="M64" s="13"/>
    </row>
    <row r="65" spans="1:13"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c r="M65" s="13"/>
    </row>
    <row r="66" spans="1:13"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c r="M66" s="13"/>
    </row>
    <row r="67" spans="1:13"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c r="M67" s="13"/>
    </row>
    <row r="68" spans="1:13"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c r="M68" s="13"/>
    </row>
    <row r="69" spans="1:13"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c r="M69" s="13"/>
    </row>
    <row r="70" spans="1:13"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c r="M70" s="13"/>
    </row>
    <row r="71" spans="1:13" ht="14"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c r="M71" s="13"/>
    </row>
    <row r="72" spans="1:13" ht="14"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c r="M72" s="13"/>
    </row>
    <row r="73" spans="1:13"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c r="M73" s="13"/>
    </row>
    <row r="74" spans="1:13"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c r="M74" s="13"/>
    </row>
    <row r="75" spans="1:13"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c r="M75" s="13"/>
    </row>
    <row r="76" spans="1:13"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c r="M76" s="13"/>
    </row>
    <row r="77" spans="1:13"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c r="M77" s="13"/>
    </row>
    <row r="78" spans="1:13"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c r="M78" s="13"/>
    </row>
    <row r="79" spans="1:13"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c r="M79" s="13"/>
    </row>
    <row r="80" spans="1:13"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c r="M80" s="13"/>
    </row>
    <row r="81" spans="1:13"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c r="M81" s="13"/>
    </row>
    <row r="82" spans="1:13"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c r="M82" s="13"/>
    </row>
    <row r="83" spans="1:13"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c r="M83" s="13"/>
    </row>
    <row r="84" spans="1:13"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c r="M84" s="13"/>
    </row>
    <row r="85" spans="1:13"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c r="M85" s="13"/>
    </row>
    <row r="86" spans="1:13"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c r="M86" s="13"/>
    </row>
    <row r="87" spans="1:13"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c r="M87" s="13"/>
    </row>
    <row r="88" spans="1:13" ht="14"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c r="M88" s="13"/>
    </row>
    <row r="89" spans="1:13"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c r="M89" s="13"/>
    </row>
    <row r="90" spans="1:13"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c r="M90" s="13"/>
    </row>
    <row r="91" spans="1:13"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c r="M91" s="13"/>
    </row>
    <row r="92" spans="1:13" ht="14"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c r="M92" s="13"/>
    </row>
    <row r="93" spans="1:13"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c r="M93" s="13"/>
    </row>
    <row r="94" spans="1:13"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c r="M94" s="13"/>
    </row>
    <row r="95" spans="1:13"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c r="M95" s="13"/>
    </row>
    <row r="96" spans="1:13"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c r="M96" s="13"/>
    </row>
    <row r="97" spans="1:13"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c r="M97" s="13"/>
    </row>
    <row r="98" spans="1:13"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c r="M98" s="13"/>
    </row>
    <row r="99" spans="1:13"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c r="M99" s="13"/>
    </row>
    <row r="100" spans="1:13"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c r="M100" s="13"/>
    </row>
    <row r="101" spans="1:13"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c r="M101" s="13"/>
    </row>
    <row r="102" spans="1:13"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c r="M102" s="13"/>
    </row>
    <row r="103" spans="1:13"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c r="M103" s="13"/>
    </row>
    <row r="104" spans="1:13"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c r="M104" s="13"/>
    </row>
    <row r="105" spans="1:13" ht="14"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c r="M105" s="13"/>
    </row>
    <row r="106" spans="1:13" ht="14"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c r="M106" s="13"/>
    </row>
    <row r="107" spans="1:13"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c r="M107" s="13"/>
    </row>
    <row r="108" spans="1:13"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c r="M108" s="13"/>
    </row>
    <row r="109" spans="1:13"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c r="M109" s="13"/>
    </row>
    <row r="110" spans="1:13"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c r="M110" s="13"/>
    </row>
    <row r="111" spans="1:13"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f>VENTAS[[#This Row],[Total]]-VENTAS[[#This Row],[Comisión 10%]]-VENTAS[[#This Row],[Costo]]</f>
        <v>28</v>
      </c>
      <c r="M111" s="13"/>
    </row>
    <row r="112" spans="1:13"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c r="M112" s="13"/>
    </row>
    <row r="113" spans="1:13"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c r="M113" s="13"/>
    </row>
    <row r="114" spans="1:13"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c r="M114" s="13"/>
    </row>
    <row r="115" spans="1:13"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c r="M115" s="13"/>
    </row>
    <row r="116" spans="1:13"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c r="M116" s="13"/>
    </row>
    <row r="117" spans="1:13"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f>VENTAS[[#This Row],[Total]]-VENTAS[[#This Row],[Comisión 10%]]-VENTAS[[#This Row],[Costo]]</f>
        <v>9</v>
      </c>
      <c r="M117" s="13"/>
    </row>
    <row r="118" spans="1:13"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f>VENTAS[[#This Row],[Total]]-VENTAS[[#This Row],[Comisión 10%]]-VENTAS[[#This Row],[Costo]]</f>
        <v>10</v>
      </c>
      <c r="M118" s="13"/>
    </row>
    <row r="119" spans="1:13"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f>VENTAS[[#This Row],[Total]]-VENTAS[[#This Row],[Comisión 10%]]-VENTAS[[#This Row],[Costo]]</f>
        <v>18</v>
      </c>
      <c r="M119" s="13"/>
    </row>
    <row r="120" spans="1:13"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f>VENTAS[[#This Row],[Total]]-VENTAS[[#This Row],[Comisión 10%]]-VENTAS[[#This Row],[Costo]]</f>
        <v>18</v>
      </c>
      <c r="M120" s="13"/>
    </row>
    <row r="121" spans="1:13" ht="14"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c r="M121" s="13"/>
    </row>
    <row r="122" spans="1:13"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f>VENTAS[[#This Row],[Total]]-VENTAS[[#This Row],[Comisión 10%]]-VENTAS[[#This Row],[Costo]]</f>
        <v>9</v>
      </c>
      <c r="M122" s="13"/>
    </row>
    <row r="123" spans="1:13" ht="14"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c r="M123" s="13"/>
    </row>
    <row r="124" spans="1:13"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f>VENTAS[[#This Row],[Total]]-VENTAS[[#This Row],[Comisión 10%]]-VENTAS[[#This Row],[Costo]]</f>
        <v>9</v>
      </c>
      <c r="M124" s="13"/>
    </row>
    <row r="125" spans="1:13" ht="14"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c r="M125" s="13"/>
    </row>
    <row r="126" spans="1:13"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c r="M126" s="13"/>
    </row>
    <row r="127" spans="1:13"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c r="M127" s="13"/>
    </row>
    <row r="128" spans="1:13"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c r="M128" s="13"/>
    </row>
    <row r="129" spans="1:13"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c r="M129" s="13"/>
    </row>
    <row r="130" spans="1:13" ht="14"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c r="M130" s="13"/>
    </row>
    <row r="131" spans="1:13"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c r="M131" s="13"/>
    </row>
    <row r="132" spans="1:13"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c r="M132" s="13"/>
    </row>
    <row r="133" spans="1:13"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c r="M133" s="13"/>
    </row>
    <row r="134" spans="1:13"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c r="M134" s="13"/>
    </row>
    <row r="135" spans="1:13"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c r="M135" s="13"/>
    </row>
    <row r="136" spans="1:13" s="94" customFormat="1" ht="14"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13">
        <f>VENTAS[[#This Row],[Total]]-VENTAS[[#This Row],[Comisión 10%]]-VENTAS[[#This Row],[Costo]]</f>
        <v>4.2777777777777786</v>
      </c>
      <c r="M136" s="96"/>
    </row>
    <row r="137" spans="1:13" ht="17"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c r="M137" s="13"/>
    </row>
    <row r="138" spans="1:13" ht="14"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c r="M138" s="13"/>
    </row>
    <row r="139" spans="1:13" ht="14"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c r="M139" s="13"/>
    </row>
    <row r="140" spans="1:13"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c r="M140" s="13"/>
    </row>
    <row r="141" spans="1:13"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c r="M141" s="13"/>
    </row>
    <row r="142" spans="1:13"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c r="M142" s="13"/>
    </row>
    <row r="143" spans="1:13"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c r="M143" s="13"/>
    </row>
    <row r="144" spans="1:13"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c r="M144" s="13"/>
    </row>
    <row r="145" spans="1:13"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c r="M145" s="13"/>
    </row>
    <row r="146" spans="1:13"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c r="M146" s="13"/>
    </row>
    <row r="147" spans="1:13"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c r="M147" s="13"/>
    </row>
    <row r="148" spans="1:13"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c r="M148" s="13"/>
    </row>
    <row r="149" spans="1:13"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c r="M149" s="13"/>
    </row>
    <row r="150" spans="1:13" ht="14"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c r="M150" s="13"/>
    </row>
    <row r="151" spans="1:13" ht="14" x14ac:dyDescent="0.15">
      <c r="A151" s="127">
        <v>45062</v>
      </c>
      <c r="B151" s="6"/>
      <c r="C151" s="6" t="s">
        <v>1192</v>
      </c>
      <c r="D151" s="6"/>
      <c r="E151" s="6" t="s">
        <v>1642</v>
      </c>
      <c r="F151" s="4" t="str">
        <f>IFERROR(VLOOKUP(VENTAS[[#This Row],[Código del producto Vendido]],INVENTARIO[],5,FALSE),"-")</f>
        <v>Top Cuello encaje y mangas abombadas</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c r="M151" s="13"/>
    </row>
    <row r="152" spans="1:13"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c r="M152" s="13"/>
    </row>
    <row r="153" spans="1:13" ht="14"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c r="M153" s="13"/>
    </row>
    <row r="154" spans="1:13" ht="14" x14ac:dyDescent="0.15">
      <c r="A154" s="127">
        <v>45062</v>
      </c>
      <c r="B154" s="6"/>
      <c r="C154" s="6" t="s">
        <v>1192</v>
      </c>
      <c r="D154" s="6"/>
      <c r="E154" s="6" t="s">
        <v>1688</v>
      </c>
      <c r="F154" s="4" t="str">
        <f>IFERROR(VLOOKUP(VENTAS[[#This Row],[Código del producto Vendido]],INVENTARIO[],5,FALSE),"-")</f>
        <v>Top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c r="M154" s="13"/>
    </row>
    <row r="155" spans="1:13"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c r="M155" s="13"/>
    </row>
    <row r="156" spans="1:13"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c r="M156" s="13"/>
    </row>
    <row r="157" spans="1:13"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c r="M157" s="13"/>
    </row>
    <row r="158" spans="1:13"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c r="M158" s="13"/>
    </row>
    <row r="159" spans="1:13"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c r="M159" s="13"/>
    </row>
    <row r="160" spans="1:13"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c r="M160" s="13"/>
    </row>
    <row r="161" spans="1:13"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c r="M161" s="13"/>
    </row>
    <row r="162" spans="1:13" ht="14"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c r="M162" s="13"/>
    </row>
    <row r="163" spans="1:13"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c r="M163" s="13"/>
    </row>
    <row r="164" spans="1:13" ht="14"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c r="M164" s="13"/>
    </row>
    <row r="165" spans="1:13"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c r="M165" s="13"/>
    </row>
    <row r="166" spans="1:13"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c r="M166" s="13"/>
    </row>
    <row r="167" spans="1:13"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c r="M167" s="13"/>
    </row>
    <row r="168" spans="1:13" ht="14"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c r="M168" s="13"/>
    </row>
    <row r="169" spans="1:13"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c r="M169" s="13"/>
    </row>
    <row r="170" spans="1:13" ht="14"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c r="M170" s="13"/>
    </row>
    <row r="171" spans="1:13" ht="14"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c r="M171" s="13"/>
    </row>
    <row r="172" spans="1:13" ht="14"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c r="M172" s="13"/>
    </row>
    <row r="173" spans="1:13" ht="14"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c r="M173" s="13"/>
    </row>
    <row r="174" spans="1:13" ht="14"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c r="M174" s="13"/>
    </row>
    <row r="175" spans="1:13" ht="17"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c r="M175" s="13"/>
    </row>
    <row r="176" spans="1:13" ht="14"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c r="M176" s="13"/>
    </row>
    <row r="177" spans="1:13" ht="14"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c r="M177" s="13"/>
    </row>
    <row r="178" spans="1:13"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c r="M178" s="13"/>
    </row>
    <row r="179" spans="1:13" ht="14"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c r="M179" s="13"/>
    </row>
    <row r="180" spans="1:13" ht="14"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c r="M180" s="13"/>
    </row>
    <row r="181" spans="1:13" ht="14"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c r="M181" s="13"/>
    </row>
    <row r="182" spans="1:13" ht="14"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c r="M182" s="13"/>
    </row>
    <row r="183" spans="1:13" ht="14"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c r="M183" s="13"/>
    </row>
    <row r="184" spans="1:13" ht="14"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c r="M184" s="13"/>
    </row>
    <row r="185" spans="1:13" ht="14"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c r="M185" s="13"/>
    </row>
    <row r="186" spans="1:13" ht="14"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c r="M186" s="13"/>
    </row>
    <row r="187" spans="1:13" ht="14"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c r="M187" s="13"/>
    </row>
    <row r="188" spans="1:13" ht="14"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c r="M188" s="13"/>
    </row>
    <row r="189" spans="1:13" ht="14"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c r="M189" s="13"/>
    </row>
    <row r="190" spans="1:13"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c r="M190" s="13"/>
    </row>
    <row r="191" spans="1:13" ht="14"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c r="M191" s="13"/>
    </row>
    <row r="192" spans="1:13" ht="14"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c r="M192" s="13"/>
    </row>
    <row r="193" spans="1:13" ht="14"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c r="M193" s="13"/>
    </row>
    <row r="194" spans="1:13" ht="14"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c r="M194" s="13"/>
    </row>
    <row r="195" spans="1:13" ht="14"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c r="M195" s="13"/>
    </row>
    <row r="196" spans="1:13" ht="14"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c r="M196" s="13"/>
    </row>
    <row r="197" spans="1:13"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c r="M197" s="13"/>
    </row>
    <row r="198" spans="1:13" ht="14"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c r="M198" s="13"/>
    </row>
    <row r="199" spans="1:13" ht="14"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c r="M199" s="13"/>
    </row>
    <row r="200" spans="1:13" ht="14"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c r="M200" s="13"/>
    </row>
    <row r="201" spans="1:13" ht="14"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c r="M201" s="13"/>
    </row>
    <row r="202" spans="1:13" ht="14"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c r="M202" s="13"/>
    </row>
    <row r="203" spans="1:13" ht="14"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c r="M203" s="13"/>
    </row>
    <row r="204" spans="1:13" ht="14"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c r="M204" s="13"/>
    </row>
    <row r="205" spans="1:13" ht="14"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c r="M205" s="13"/>
    </row>
    <row r="206" spans="1:13" ht="14"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c r="M206" s="13"/>
    </row>
    <row r="207" spans="1:13" ht="14"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c r="M207" s="13"/>
    </row>
    <row r="208" spans="1:13" ht="14"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c r="M208" s="13"/>
    </row>
    <row r="209" spans="1:13" ht="16"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c r="M209" s="13"/>
    </row>
    <row r="210" spans="1:13" ht="14"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c r="M210" s="13"/>
    </row>
    <row r="211" spans="1:13" ht="14"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c r="M211" s="13"/>
    </row>
    <row r="212" spans="1:13"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c r="M212" s="13"/>
    </row>
    <row r="213" spans="1:13" ht="14"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c r="M213" s="13"/>
    </row>
    <row r="214" spans="1:13" ht="14"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c r="M214" s="13"/>
    </row>
    <row r="215" spans="1:13" ht="14"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c r="M215" s="13"/>
    </row>
    <row r="216" spans="1:13" ht="14"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c r="M216" s="13"/>
    </row>
    <row r="217" spans="1:13" ht="14"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c r="M217" s="13"/>
    </row>
    <row r="218" spans="1:13" ht="14"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c r="M218" s="13"/>
    </row>
    <row r="219" spans="1:13" ht="14"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c r="M219" s="13"/>
    </row>
    <row r="220" spans="1:13" ht="14"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c r="M220" s="13"/>
    </row>
    <row r="221" spans="1:13" ht="14"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c r="M221" s="13"/>
    </row>
    <row r="222" spans="1:13" ht="14"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c r="M222" s="13"/>
    </row>
    <row r="223" spans="1:13" ht="14"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c r="M223" s="13"/>
    </row>
    <row r="224" spans="1:13" ht="14"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c r="M224" s="13"/>
    </row>
    <row r="225" spans="1:13" ht="14"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c r="M225" s="13"/>
    </row>
    <row r="226" spans="1:13" ht="14"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c r="M226" s="13"/>
    </row>
    <row r="227" spans="1:13" ht="14" x14ac:dyDescent="0.15">
      <c r="A227" s="124">
        <v>45079</v>
      </c>
      <c r="B227" s="6"/>
      <c r="C227" s="6" t="s">
        <v>1765</v>
      </c>
      <c r="D227" s="6"/>
      <c r="E227" s="6" t="s">
        <v>1642</v>
      </c>
      <c r="F227" s="4" t="str">
        <f>IFERROR(VLOOKUP(VENTAS[[#This Row],[Código del producto Vendido]],INVENTARIO[],5,FALSE),"-")</f>
        <v>Top Cuello encaje y mangas abombadas</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c r="M227" s="13"/>
    </row>
    <row r="228" spans="1:13" ht="14"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c r="M228" s="13"/>
    </row>
    <row r="229" spans="1:13"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c r="M229" s="13"/>
    </row>
    <row r="230" spans="1:13" ht="14"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c r="M230" s="13"/>
    </row>
    <row r="231" spans="1:13" ht="14"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c r="M231" s="13"/>
    </row>
    <row r="232" spans="1:13" ht="14"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c r="M232" s="13"/>
    </row>
    <row r="233" spans="1:13"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c r="M233" s="13"/>
    </row>
    <row r="234" spans="1:13" ht="14"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c r="M234" s="13"/>
    </row>
    <row r="235" spans="1:13" ht="14"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c r="M235" s="13"/>
    </row>
    <row r="236" spans="1:13" ht="14"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c r="M236" s="13"/>
    </row>
    <row r="237" spans="1:13" ht="14"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c r="M237" s="13"/>
    </row>
    <row r="238" spans="1:13" ht="14"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c r="M238" s="13"/>
    </row>
    <row r="239" spans="1:13"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c r="M239" s="13"/>
    </row>
    <row r="240" spans="1:13" ht="14"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c r="M240" s="13"/>
    </row>
    <row r="241" spans="1:13" ht="14"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c r="M241" s="13"/>
    </row>
    <row r="242" spans="1:13" ht="14"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c r="M242" s="13"/>
    </row>
    <row r="243" spans="1:13" ht="14"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c r="M243" s="13"/>
    </row>
    <row r="244" spans="1:13" ht="14"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c r="M244" s="13"/>
    </row>
    <row r="245" spans="1:13" ht="14"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c r="M245" s="13"/>
    </row>
    <row r="246" spans="1:13" ht="15"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c r="M246" s="13"/>
    </row>
    <row r="247" spans="1:13" ht="14"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c r="M247" s="13"/>
    </row>
    <row r="248" spans="1:13" ht="14"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c r="M248" s="13"/>
    </row>
    <row r="249" spans="1:13" ht="14"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c r="M249" s="13"/>
    </row>
    <row r="250" spans="1:13" ht="14"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c r="M250" s="13"/>
    </row>
    <row r="251" spans="1:13" ht="14"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c r="M251" s="13"/>
    </row>
    <row r="252" spans="1:13" ht="14"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c r="M252" s="13"/>
    </row>
    <row r="253" spans="1:13" ht="14"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c r="M253" s="13"/>
    </row>
    <row r="254" spans="1:13" ht="14"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c r="M254" s="13"/>
    </row>
    <row r="255" spans="1:13" ht="14"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c r="M255" s="13"/>
    </row>
    <row r="256" spans="1:13" ht="14"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c r="M256" s="13"/>
    </row>
    <row r="257" spans="1:13" ht="14"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c r="M257" s="13"/>
    </row>
    <row r="258" spans="1:13" ht="14"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c r="M258" s="13"/>
    </row>
    <row r="259" spans="1:13"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f>VENTAS[[#This Row],[Total]]-VENTAS[[#This Row],[Comisión 10%]]-VENTAS[[#This Row],[Costo]]</f>
        <v>0</v>
      </c>
      <c r="M259" s="13"/>
    </row>
    <row r="260" spans="1:13" ht="14"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c r="M260" s="13"/>
    </row>
    <row r="261" spans="1:13" ht="14"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c r="M261" s="13"/>
    </row>
    <row r="262" spans="1:13" ht="14"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c r="M262" s="13"/>
    </row>
    <row r="263" spans="1:13" ht="14"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c r="M263" s="13"/>
    </row>
    <row r="264" spans="1:13" ht="14"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c r="M264" s="13"/>
    </row>
    <row r="265" spans="1:13" ht="14"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c r="M265" s="13"/>
    </row>
    <row r="266" spans="1:13" ht="14"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c r="M266" s="13"/>
    </row>
    <row r="267" spans="1:13" ht="14"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c r="M267" s="13"/>
    </row>
    <row r="268" spans="1:13" ht="14"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c r="M268" s="13"/>
    </row>
    <row r="269" spans="1:13" ht="14"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c r="M269" s="13"/>
    </row>
    <row r="270" spans="1:13" ht="14"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c r="M270" s="13"/>
    </row>
    <row r="271" spans="1:13" ht="14"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c r="M271" s="13"/>
    </row>
    <row r="272" spans="1:13" ht="14"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c r="M272" s="13"/>
    </row>
    <row r="273" spans="1:13" ht="14"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c r="M273" s="13"/>
    </row>
    <row r="274" spans="1:13" ht="14"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c r="M274" s="13"/>
    </row>
    <row r="275" spans="1:13" ht="14"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c r="M275" s="13"/>
    </row>
    <row r="276" spans="1:13" ht="14"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c r="M276" s="13"/>
    </row>
    <row r="277" spans="1:13" ht="20"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3">
        <f>VENTAS[[#This Row],[Total]]-VENTAS[[#This Row],[Comisión 10%]]-VENTAS[[#This Row],[Costo]]</f>
        <v>1.3111111111111111</v>
      </c>
      <c r="M277" s="13"/>
    </row>
    <row r="278" spans="1:13" ht="14" x14ac:dyDescent="0.15">
      <c r="A278" s="124" t="s">
        <v>46</v>
      </c>
      <c r="E278" s="6" t="s">
        <v>1642</v>
      </c>
      <c r="F278" s="4" t="str">
        <f>IFERROR(VLOOKUP(VENTAS[[#This Row],[Código del producto Vendido]],INVENTARIO[],5,FALSE),"-")</f>
        <v>Top Cuello encaje y mangas abombadas</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c r="M278" s="13"/>
    </row>
    <row r="279" spans="1:13" ht="14"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c r="M279" s="13"/>
    </row>
    <row r="280" spans="1:13" ht="14"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c r="M280" s="13"/>
    </row>
    <row r="281" spans="1:13"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c r="M281" s="13"/>
    </row>
    <row r="282" spans="1:13" ht="14"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c r="M282" s="13"/>
    </row>
    <row r="283" spans="1:13" ht="14"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c r="M283" s="13"/>
    </row>
    <row r="284" spans="1:13" ht="14"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c r="M284" s="13"/>
    </row>
    <row r="285" spans="1:13" ht="14"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c r="M285" s="13"/>
    </row>
    <row r="286" spans="1:13" ht="14"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c r="M286" s="13"/>
    </row>
    <row r="287" spans="1:13" ht="14"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c r="M287" s="13"/>
    </row>
    <row r="288" spans="1:13" ht="14"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c r="M288" s="13"/>
    </row>
    <row r="289" spans="1:13" ht="14"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c r="M289" s="13"/>
    </row>
    <row r="290" spans="1:13" ht="14"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c r="M290" s="13"/>
    </row>
    <row r="291" spans="1:13" ht="14"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c r="M291" s="13"/>
    </row>
    <row r="292" spans="1:13" ht="14"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c r="M292" s="13"/>
    </row>
    <row r="293" spans="1:13" ht="14"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c r="M293" s="13"/>
    </row>
    <row r="294" spans="1:13" ht="14"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c r="M294" s="13"/>
    </row>
    <row r="295" spans="1:13" ht="14"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c r="M295" s="13"/>
    </row>
    <row r="296" spans="1:13" ht="14"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c r="M296" s="13"/>
    </row>
    <row r="297" spans="1:13" ht="14"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c r="M297" s="13"/>
    </row>
    <row r="298" spans="1:13" ht="14"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c r="M298" s="13"/>
    </row>
    <row r="299" spans="1:13" ht="14"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c r="M299" s="13"/>
    </row>
    <row r="300" spans="1:13" ht="14"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c r="M300" s="13"/>
    </row>
    <row r="301" spans="1:13" ht="14"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c r="M301" s="13"/>
    </row>
    <row r="302" spans="1:13" ht="14"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c r="M302" s="13"/>
    </row>
    <row r="303" spans="1:13" s="94" customFormat="1" ht="14"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13">
        <f>VENTAS[[#This Row],[Total]]-VENTAS[[#This Row],[Comisión 10%]]-VENTAS[[#This Row],[Costo]]</f>
        <v>8</v>
      </c>
      <c r="M303" s="96"/>
    </row>
    <row r="304" spans="1:13" ht="14"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13">
        <f>VENTAS[[#This Row],[Total]]-VENTAS[[#This Row],[Comisión 10%]]-VENTAS[[#This Row],[Costo]]</f>
        <v>11.313333333333333</v>
      </c>
      <c r="M304" s="13"/>
    </row>
    <row r="305" spans="1:13" ht="14"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c r="M305" s="13"/>
    </row>
    <row r="306" spans="1:13" ht="14"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c r="M306" s="13"/>
    </row>
    <row r="307" spans="1:13" ht="14"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c r="M307" s="13"/>
    </row>
    <row r="308" spans="1:13" ht="14"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c r="M308" s="13"/>
    </row>
    <row r="309" spans="1:13" ht="14"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c r="M309" s="13"/>
    </row>
    <row r="310" spans="1:13" ht="14"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c r="M310" s="13"/>
    </row>
    <row r="311" spans="1:13" ht="14"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c r="M311" s="13"/>
    </row>
    <row r="312" spans="1:13" ht="14"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c r="M312" s="13"/>
    </row>
    <row r="313" spans="1:13" ht="14"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c r="M313" s="13"/>
    </row>
    <row r="314" spans="1:13" ht="14"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c r="M314" s="13"/>
    </row>
    <row r="315" spans="1:13" ht="14"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c r="M315" s="13"/>
    </row>
    <row r="316" spans="1:13" ht="14"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c r="M316" s="13"/>
    </row>
    <row r="317" spans="1:13" ht="14"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c r="M317" s="13"/>
    </row>
    <row r="318" spans="1:13" ht="14"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c r="M318" s="13"/>
    </row>
    <row r="319" spans="1:13" ht="14"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c r="M319" s="13"/>
    </row>
    <row r="320" spans="1:13" ht="17"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c r="M320" s="13"/>
    </row>
    <row r="321" spans="1:13" ht="14" x14ac:dyDescent="0.15">
      <c r="A321" s="125">
        <v>45108</v>
      </c>
      <c r="E321" s="6" t="s">
        <v>1642</v>
      </c>
      <c r="F321" s="4" t="str">
        <f>IFERROR(VLOOKUP(VENTAS[[#This Row],[Código del producto Vendido]],INVENTARIO[],5,FALSE),"-")</f>
        <v>Top Cuello encaje y mangas abombadas</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c r="M321" s="13"/>
    </row>
    <row r="322" spans="1:13" ht="14"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c r="M322" s="13"/>
    </row>
    <row r="323" spans="1:13" ht="14"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c r="M323" s="13"/>
    </row>
    <row r="324" spans="1:13" ht="14"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c r="M324" s="13"/>
    </row>
    <row r="325" spans="1:13" ht="14"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c r="M325" s="13"/>
    </row>
    <row r="326" spans="1:13" ht="14"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c r="M326" s="13"/>
    </row>
    <row r="327" spans="1:13" ht="14"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c r="M327" s="13"/>
    </row>
    <row r="328" spans="1:13" ht="14"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c r="M328" s="13"/>
    </row>
    <row r="329" spans="1:13" ht="14"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c r="M329" s="13"/>
    </row>
    <row r="330" spans="1:13" ht="14"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c r="M330" s="13"/>
    </row>
    <row r="331" spans="1:13" ht="14"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c r="M331" s="13"/>
    </row>
    <row r="332" spans="1:13" ht="14"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c r="M332" s="13"/>
    </row>
    <row r="333" spans="1:13" ht="14"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c r="M333" s="13"/>
    </row>
    <row r="334" spans="1:13" ht="14"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c r="M334" s="13"/>
    </row>
    <row r="335" spans="1:13" ht="14"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c r="M335" s="13"/>
    </row>
    <row r="336" spans="1:13" ht="14"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c r="M336" s="13"/>
    </row>
    <row r="337" spans="1:13" ht="14"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c r="M337" s="13"/>
    </row>
    <row r="338" spans="1:13" ht="14"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c r="M338" s="13"/>
    </row>
    <row r="339" spans="1:13" ht="14"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c r="M339" s="13"/>
    </row>
    <row r="340" spans="1:13" ht="14"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c r="M340" s="13"/>
    </row>
    <row r="341" spans="1:13" ht="14"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c r="M341" s="13"/>
    </row>
    <row r="342" spans="1:13" ht="14"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c r="M342" s="13"/>
    </row>
    <row r="343" spans="1:13" ht="14"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c r="M343" s="13"/>
    </row>
    <row r="344" spans="1:13" ht="14"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c r="M344" s="13"/>
    </row>
    <row r="345" spans="1:13" ht="14"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c r="M345" s="13"/>
    </row>
    <row r="346" spans="1:13" ht="14"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c r="M346" s="13"/>
    </row>
    <row r="347" spans="1:13" ht="14"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c r="M347" s="13"/>
    </row>
    <row r="348" spans="1:13" ht="14"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c r="M348" s="13"/>
    </row>
    <row r="349" spans="1:13" ht="14"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c r="M349" s="13"/>
    </row>
    <row r="350" spans="1:13" ht="14"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c r="M350" s="13"/>
    </row>
    <row r="351" spans="1:13" ht="14"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c r="M351" s="13"/>
    </row>
    <row r="352" spans="1:13" ht="14"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c r="M352" s="13"/>
    </row>
    <row r="353" spans="1:13" ht="14"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c r="M353" s="13"/>
    </row>
    <row r="354" spans="1:13" ht="14"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c r="M354" s="13"/>
    </row>
    <row r="355" spans="1:13" ht="14"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c r="M355" s="13"/>
    </row>
    <row r="356" spans="1:13" ht="14"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c r="M356" s="13"/>
    </row>
    <row r="357" spans="1:13" ht="14"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c r="M357" s="13"/>
    </row>
    <row r="358" spans="1:13" ht="14"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c r="M358" s="13"/>
    </row>
    <row r="359" spans="1:13" ht="14"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13">
        <f>VENTAS[[#This Row],[Total]]-VENTAS[[#This Row],[Comisión 10%]]-VENTAS[[#This Row],[Costo]]</f>
        <v>8.3555555555555578</v>
      </c>
      <c r="M359" s="13"/>
    </row>
    <row r="360" spans="1:13" ht="14"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c r="M360" s="13"/>
    </row>
    <row r="361" spans="1:13" ht="14"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c r="M361" s="13"/>
    </row>
    <row r="362" spans="1:13" ht="14"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c r="M362" s="13"/>
    </row>
    <row r="363" spans="1:13" ht="14"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c r="M363" s="13"/>
    </row>
    <row r="364" spans="1:13" ht="14"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c r="M364" s="13"/>
    </row>
    <row r="365" spans="1:13" ht="14"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c r="M365" s="13"/>
    </row>
    <row r="366" spans="1:13" ht="14"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c r="M366" s="13"/>
    </row>
    <row r="367" spans="1:13" ht="14"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c r="M367" s="13"/>
    </row>
    <row r="368" spans="1:13" s="94" customFormat="1" ht="17" customHeight="1" x14ac:dyDescent="0.15">
      <c r="A368" s="144">
        <v>45135</v>
      </c>
      <c r="B368" s="145" t="s">
        <v>1930</v>
      </c>
      <c r="C368" s="146"/>
      <c r="D368" s="146"/>
      <c r="E368" s="147" t="s">
        <v>1851</v>
      </c>
      <c r="F368" s="148" t="str">
        <f>IFERROR(VLOOKUP(VENTAS[[#This Row],[Código del producto Vendido]],INVENTARIO[],5,FALSE),"-")</f>
        <v xml:space="preserve">Short elegante de pierna ancha con doblez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3">
        <f>VENTAS[[#This Row],[Total]]-VENTAS[[#This Row],[Comisión 10%]]-VENTAS[[#This Row],[Costo]]</f>
        <v>5.6300000000000008</v>
      </c>
      <c r="M368" s="96"/>
    </row>
    <row r="369" spans="1:13" ht="14"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c r="M369" s="13"/>
    </row>
    <row r="370" spans="1:13" ht="14"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c r="M370" s="13"/>
    </row>
    <row r="371" spans="1:13" ht="14"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c r="M371" s="13"/>
    </row>
    <row r="372" spans="1:13" ht="14"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c r="M372" s="13"/>
    </row>
    <row r="373" spans="1:13" ht="14"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c r="M373" s="13"/>
    </row>
    <row r="374" spans="1:13" ht="14"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c r="M374" s="13"/>
    </row>
    <row r="375" spans="1:13" ht="15"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c r="M375" s="13"/>
    </row>
    <row r="376" spans="1:13" s="122" customFormat="1" ht="14"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c r="M376" s="197"/>
    </row>
    <row r="377" spans="1:13" s="122" customFormat="1" ht="14"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c r="M377" s="197"/>
    </row>
    <row r="378" spans="1:13"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c r="M378" s="13"/>
    </row>
    <row r="379" spans="1:13" s="122" customFormat="1" ht="14"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c r="M379" s="197"/>
    </row>
    <row r="380" spans="1:13" s="122" customFormat="1" ht="14"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c r="M380" s="197"/>
    </row>
    <row r="381" spans="1:13" ht="14"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c r="M381" s="13"/>
    </row>
    <row r="382" spans="1:13" ht="14"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c r="M382" s="13"/>
    </row>
    <row r="383" spans="1:13" ht="14"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c r="M383" s="13"/>
    </row>
    <row r="384" spans="1:13" ht="14"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c r="M384" s="13"/>
    </row>
    <row r="385" spans="1:13" ht="14"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c r="M385" s="13"/>
    </row>
    <row r="386" spans="1:13" ht="14"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c r="M386" s="13"/>
    </row>
    <row r="387" spans="1:13" ht="14"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c r="M387" s="13"/>
    </row>
    <row r="388" spans="1:13" ht="14"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c r="M388" s="13"/>
    </row>
    <row r="389" spans="1:13" ht="14"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c r="M389" s="13"/>
    </row>
    <row r="390" spans="1:13" ht="14"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c r="M390" s="13"/>
    </row>
    <row r="391" spans="1:13" ht="14"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c r="M391" s="13"/>
    </row>
    <row r="392" spans="1:13" ht="14"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c r="M392" s="13"/>
    </row>
    <row r="393" spans="1:13" ht="14"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c r="M393" s="13"/>
    </row>
    <row r="394" spans="1:13" ht="14"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c r="M394" s="13"/>
    </row>
    <row r="395" spans="1:13" ht="14"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c r="M395" s="13"/>
    </row>
    <row r="396" spans="1:13" ht="14"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c r="M396" s="13"/>
    </row>
    <row r="397" spans="1:13" ht="14"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c r="M397" s="13"/>
    </row>
    <row r="398" spans="1:13" ht="14"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c r="M398" s="13"/>
    </row>
    <row r="399" spans="1:13" ht="14"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c r="M399" s="13"/>
    </row>
    <row r="400" spans="1:13" ht="14"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c r="M400" s="13"/>
    </row>
    <row r="401" spans="1:13" ht="14"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c r="M401" s="13"/>
    </row>
    <row r="402" spans="1:13" ht="14"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c r="M402" s="13"/>
    </row>
    <row r="403" spans="1:13" ht="12"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c r="M403" s="13"/>
    </row>
    <row r="404" spans="1:13" ht="14"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c r="M404" s="13"/>
    </row>
    <row r="405" spans="1:13" ht="14"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c r="M405" s="13"/>
    </row>
    <row r="406" spans="1:13" ht="14"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c r="M406" s="13"/>
    </row>
    <row r="407" spans="1:13" ht="14" x14ac:dyDescent="0.15">
      <c r="A407" s="140" t="s">
        <v>1924</v>
      </c>
      <c r="C407" t="s">
        <v>1925</v>
      </c>
      <c r="E407" s="6" t="s">
        <v>1851</v>
      </c>
      <c r="F407" s="4" t="str">
        <f>IFERROR(VLOOKUP(VENTAS[[#This Row],[Código del producto Vendido]],INVENTARIO[],5,FALSE),"-")</f>
        <v xml:space="preserve">Short elegante de pierna ancha con doblez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c r="M407" s="13"/>
    </row>
    <row r="408" spans="1:13" ht="14"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c r="M408" s="13"/>
    </row>
    <row r="409" spans="1:13" ht="14"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c r="M409" s="13"/>
    </row>
    <row r="410" spans="1:13" ht="14"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c r="M410" s="13"/>
    </row>
    <row r="411" spans="1:13" ht="14"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c r="M411" s="13"/>
    </row>
    <row r="412" spans="1:13" ht="14"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c r="M412" s="13"/>
    </row>
    <row r="413" spans="1:13" ht="14" x14ac:dyDescent="0.15">
      <c r="A413" s="140" t="s">
        <v>1924</v>
      </c>
      <c r="C413" t="s">
        <v>1926</v>
      </c>
      <c r="E413" s="6" t="s">
        <v>1868</v>
      </c>
      <c r="F413" s="4" t="str">
        <f>IFERROR(VLOOKUP(VENTAS[[#This Row],[Código del producto Vendido]],INVENTARIO[],5,FALSE),"-")</f>
        <v>-</v>
      </c>
      <c r="G413" s="4">
        <v>1</v>
      </c>
      <c r="H413" s="13">
        <v>30</v>
      </c>
      <c r="I413" s="13">
        <f>VENTAS[[#This Row],[Cantidad]]*VENTAS[[#This Row],[Precio Venta]]</f>
        <v>30</v>
      </c>
      <c r="J413" s="13">
        <f>IF(VENTAS[[#This Row],[Nombre del Gestor]]&gt;1,  VENTAS[[#This Row],[Total]]*10%, 0)</f>
        <v>0</v>
      </c>
      <c r="K413" s="13" t="e">
        <f>IFERROR(VLOOKUP(VENTAS[[#This Row],[Código del producto Vendido]],INVENTARIO[],20,FALSE),"-")*VENTAS[[#This Row],[Cantidad]]</f>
        <v>#VALUE!</v>
      </c>
      <c r="L413" s="13" t="e">
        <f>VENTAS[[#This Row],[Total]]-VENTAS[[#This Row],[Comisión 10%]]-VENTAS[[#This Row],[Costo]]</f>
        <v>#VALUE!</v>
      </c>
      <c r="M413" s="13"/>
    </row>
    <row r="414" spans="1:13" ht="14"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c r="M414" s="13"/>
    </row>
    <row r="415" spans="1:13" ht="14"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c r="M415" s="13"/>
    </row>
    <row r="416" spans="1:13" ht="14"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c r="M416" s="13"/>
    </row>
    <row r="417" spans="1:13" ht="14"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c r="M417" s="13"/>
    </row>
    <row r="418" spans="1:13" ht="14"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c r="M418" s="13"/>
    </row>
    <row r="419" spans="1:13" ht="14"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c r="M419" s="13"/>
    </row>
    <row r="420" spans="1:13" ht="14"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c r="M420" s="13"/>
    </row>
    <row r="421" spans="1:13" ht="14"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c r="M421" s="13"/>
    </row>
    <row r="422" spans="1:13" ht="14"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c r="M422" s="13"/>
    </row>
    <row r="423" spans="1:13" ht="14"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c r="M423" s="13"/>
    </row>
    <row r="424" spans="1:13" ht="14"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c r="M424" s="13"/>
    </row>
    <row r="425" spans="1:13" ht="14"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c r="M425" s="13"/>
    </row>
    <row r="426" spans="1:13" ht="14"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c r="M426" s="13"/>
    </row>
    <row r="427" spans="1:13" ht="14"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c r="M427" s="13"/>
    </row>
    <row r="428" spans="1:13" ht="14"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c r="M428" s="13"/>
    </row>
    <row r="429" spans="1:13" ht="14"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c r="M429" s="13"/>
    </row>
    <row r="430" spans="1:13" ht="14"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c r="M430" s="13"/>
    </row>
    <row r="431" spans="1:13" ht="14"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c r="M431" s="13"/>
    </row>
    <row r="432" spans="1:13" ht="14"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c r="M432" s="13"/>
    </row>
    <row r="433" spans="1:13" ht="14" x14ac:dyDescent="0.15">
      <c r="A433" s="132" t="s">
        <v>1939</v>
      </c>
      <c r="C433" s="6" t="s">
        <v>1937</v>
      </c>
      <c r="D433" s="6"/>
      <c r="E433" s="6" t="s">
        <v>1899</v>
      </c>
      <c r="F433" s="4" t="str">
        <f>IFERROR(VLOOKUP(VENTAS[[#This Row],[Código del producto Vendido]],INVENTARIO[],5,FALSE),"-")</f>
        <v xml:space="preserve">Jean skinny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c r="M433" s="13"/>
    </row>
    <row r="434" spans="1:13" ht="14"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c r="M434" s="13"/>
    </row>
    <row r="435" spans="1:13" ht="14"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c r="M435" s="13"/>
    </row>
    <row r="436" spans="1:13" ht="14"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c r="M436" s="13"/>
    </row>
    <row r="437" spans="1:13" ht="14"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c r="M437" s="13"/>
    </row>
    <row r="438" spans="1:13" ht="14"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c r="M438" s="13"/>
    </row>
    <row r="439" spans="1:13" ht="14"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c r="M439" s="13"/>
    </row>
    <row r="440" spans="1:13" ht="14"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c r="M440" s="13"/>
    </row>
    <row r="441" spans="1:13" ht="14"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c r="M441" s="13"/>
    </row>
    <row r="442" spans="1:13" ht="14"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c r="M442" s="13"/>
    </row>
    <row r="443" spans="1:13" ht="14"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c r="M443" s="13"/>
    </row>
    <row r="444" spans="1:13" ht="14"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c r="M444" s="13"/>
    </row>
    <row r="445" spans="1:13" ht="14"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c r="M445" s="13"/>
    </row>
    <row r="446" spans="1:13" ht="14"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c r="M446" s="13"/>
    </row>
    <row r="447" spans="1:13" ht="14"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c r="M447" s="13"/>
    </row>
    <row r="448" spans="1:13" ht="14"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c r="M448" s="13"/>
    </row>
    <row r="449" spans="1:13" ht="14"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c r="M449" s="13"/>
    </row>
    <row r="450" spans="1:13" ht="14"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f>VENTAS[[#This Row],[Total]]-VENTAS[[#This Row],[Comisión 10%]]-VENTAS[[#This Row],[Costo]]</f>
        <v>20</v>
      </c>
      <c r="M450" s="13"/>
    </row>
    <row r="451" spans="1:13" ht="14"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c r="M451" s="13"/>
    </row>
    <row r="452" spans="1:13" ht="14"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c r="M452" s="13"/>
    </row>
    <row r="453" spans="1:13" ht="14"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c r="M453" s="13"/>
    </row>
    <row r="454" spans="1:13" ht="14"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c r="M454" s="13"/>
    </row>
    <row r="455" spans="1:13" ht="14"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c r="M455" s="13"/>
    </row>
    <row r="456" spans="1:13" ht="14"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c r="M456" s="13"/>
    </row>
    <row r="457" spans="1:13" ht="14"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c r="M457" s="13"/>
    </row>
    <row r="458" spans="1:13" ht="14"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c r="M458" s="13"/>
    </row>
    <row r="459" spans="1:13" ht="14"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c r="M459" s="13"/>
    </row>
    <row r="460" spans="1:13" ht="14"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c r="M460" s="13"/>
    </row>
    <row r="461" spans="1:13" ht="14"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c r="M461" s="13"/>
    </row>
    <row r="462" spans="1:13" ht="14"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c r="M462" s="13"/>
    </row>
    <row r="463" spans="1:13" ht="14"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c r="M463" s="13"/>
    </row>
    <row r="464" spans="1:13" ht="14"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c r="M464" s="13"/>
    </row>
    <row r="465" spans="1:13" ht="14"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c r="M465" s="13"/>
    </row>
    <row r="466" spans="1:13" ht="14"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c r="M466" s="13"/>
    </row>
    <row r="467" spans="1:13" ht="14"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c r="M467" s="13"/>
    </row>
    <row r="468" spans="1:13" ht="14"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c r="M468" s="13"/>
    </row>
    <row r="469" spans="1:13" ht="14"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c r="M469" s="13"/>
    </row>
    <row r="470" spans="1:13" ht="14"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c r="M470" s="13"/>
    </row>
    <row r="471" spans="1:13" ht="14"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c r="M471" s="13"/>
    </row>
    <row r="472" spans="1:13" ht="14"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c r="M472" s="13"/>
    </row>
    <row r="473" spans="1:13" ht="14"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c r="M473" s="13"/>
    </row>
    <row r="474" spans="1:13" ht="14"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c r="M474" s="13"/>
    </row>
    <row r="475" spans="1:13" ht="14"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c r="M475" s="13"/>
    </row>
    <row r="476" spans="1:13" ht="14"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c r="M476" s="13"/>
    </row>
    <row r="477" spans="1:13" ht="14"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c r="M477" s="13"/>
    </row>
    <row r="478" spans="1:13" ht="14"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c r="M478" s="13"/>
    </row>
    <row r="479" spans="1:13" ht="14"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c r="M479" s="13"/>
    </row>
    <row r="480" spans="1:13" ht="14"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c r="M480" s="13"/>
    </row>
    <row r="481" spans="1:13" ht="14"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c r="M481" s="13"/>
    </row>
    <row r="482" spans="1:13" ht="14"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c r="M482" s="13"/>
    </row>
    <row r="483" spans="1:13" ht="14"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c r="M483" s="13"/>
    </row>
    <row r="484" spans="1:13" ht="14"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c r="M484" s="13"/>
    </row>
    <row r="485" spans="1:13" ht="14"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c r="M485" s="13"/>
    </row>
    <row r="486" spans="1:13" ht="14"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c r="M486" s="13"/>
    </row>
    <row r="487" spans="1:13" ht="14"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c r="M487" s="13"/>
    </row>
    <row r="488" spans="1:13" ht="14"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c r="M488" s="13"/>
    </row>
    <row r="489" spans="1:13" ht="14"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c r="M489" s="13"/>
    </row>
    <row r="490" spans="1:13" ht="14"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c r="M490" s="13"/>
    </row>
    <row r="491" spans="1:13" ht="14"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c r="M491" s="13"/>
    </row>
    <row r="492" spans="1:13" ht="14"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c r="M492" s="13"/>
    </row>
    <row r="493" spans="1:13" ht="14"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c r="M493" s="13"/>
    </row>
    <row r="494" spans="1:13" ht="14"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c r="M494" s="13"/>
    </row>
    <row r="495" spans="1:13" ht="14"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c r="M495" s="13"/>
    </row>
    <row r="496" spans="1:13" ht="14"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c r="M496" s="13"/>
    </row>
    <row r="497" spans="1:13" ht="14"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c r="M497" s="13"/>
    </row>
    <row r="498" spans="1:13" ht="14"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c r="M498" s="13"/>
    </row>
    <row r="499" spans="1:13" ht="14"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c r="M499" s="13"/>
    </row>
    <row r="500" spans="1:13" ht="14"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c r="M500" s="13"/>
    </row>
    <row r="501" spans="1:13" ht="16"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c r="M501" s="13"/>
    </row>
    <row r="502" spans="1:13" ht="14"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c r="M502" s="13"/>
    </row>
    <row r="503" spans="1:13" ht="14"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c r="M503" s="13"/>
    </row>
    <row r="504" spans="1:13" ht="14" x14ac:dyDescent="0.15">
      <c r="A504" s="141" t="s">
        <v>1989</v>
      </c>
      <c r="C504" s="6" t="s">
        <v>1964</v>
      </c>
      <c r="D504" s="6"/>
      <c r="E504" s="6" t="s">
        <v>1884</v>
      </c>
      <c r="F504" s="4" t="str">
        <f>IFERROR(VLOOKUP(VENTAS[[#This Row],[Código del producto Vendido]],INVENTARIO[],5,FALSE),"-")</f>
        <v>-</v>
      </c>
      <c r="G504" s="4">
        <v>1</v>
      </c>
      <c r="H504" s="13">
        <v>23</v>
      </c>
      <c r="I504" s="13">
        <f>VENTAS[[#This Row],[Cantidad]]*VENTAS[[#This Row],[Precio Venta]]</f>
        <v>23</v>
      </c>
      <c r="J504" s="13">
        <f>IF(VENTAS[[#This Row],[Nombre del Gestor]]&gt;1,  VENTAS[[#This Row],[Total]]*10%, 0)</f>
        <v>0</v>
      </c>
      <c r="K504" s="13" t="e">
        <f>IFERROR(VLOOKUP(VENTAS[[#This Row],[Código del producto Vendido]],INVENTARIO[],20,FALSE),"-")*VENTAS[[#This Row],[Cantidad]]</f>
        <v>#VALUE!</v>
      </c>
      <c r="L504" s="13" t="e">
        <f>VENTAS[[#This Row],[Total]]-VENTAS[[#This Row],[Comisión 10%]]-VENTAS[[#This Row],[Costo]]</f>
        <v>#VALUE!</v>
      </c>
      <c r="M504" s="13"/>
    </row>
    <row r="505" spans="1:13" ht="14"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c r="M505" s="13"/>
    </row>
    <row r="506" spans="1:13" ht="14"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c r="M506" s="13"/>
    </row>
    <row r="507" spans="1:13" ht="14"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c r="M507" s="13"/>
    </row>
    <row r="508" spans="1:13" ht="14"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c r="M508" s="13"/>
    </row>
    <row r="509" spans="1:13" ht="14" x14ac:dyDescent="0.15">
      <c r="A509" s="141">
        <v>45171</v>
      </c>
      <c r="C509" s="6" t="s">
        <v>1990</v>
      </c>
      <c r="D509" s="6"/>
      <c r="E509" s="151" t="s">
        <v>1748</v>
      </c>
      <c r="F509" t="str">
        <f>IFERROR(VLOOKUP(VENTAS[[#This Row],[Código del producto Vendido]],INVENTARIO[],5,FALSE),"-")</f>
        <v>Maxi vestido floreado</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c r="M509" s="13"/>
    </row>
    <row r="510" spans="1:13" ht="14"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c r="M510" s="13"/>
    </row>
    <row r="511" spans="1:13" ht="14"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c r="M511" s="13"/>
    </row>
    <row r="512" spans="1:13" ht="14"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c r="M512" s="13"/>
    </row>
    <row r="513" spans="1:13" ht="14"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c r="M513" s="13"/>
    </row>
    <row r="514" spans="1:13" ht="14"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c r="M514" s="13"/>
    </row>
    <row r="515" spans="1:13" ht="14"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c r="M515" s="13"/>
    </row>
    <row r="516" spans="1:13" ht="14"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c r="M516" s="13"/>
    </row>
    <row r="517" spans="1:13" ht="14"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c r="M517" s="13"/>
    </row>
    <row r="518" spans="1:13" ht="14"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c r="M518" s="13"/>
    </row>
    <row r="519" spans="1:13" ht="14"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c r="M519" s="13"/>
    </row>
    <row r="520" spans="1:13" ht="14"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c r="M520" s="13"/>
    </row>
    <row r="521" spans="1:13" ht="14"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c r="M521" s="13"/>
    </row>
    <row r="522" spans="1:13" ht="14"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c r="M522" s="13"/>
    </row>
    <row r="523" spans="1:13" ht="14"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c r="M523" s="13"/>
    </row>
    <row r="524" spans="1:13" ht="14"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c r="M524" s="13"/>
    </row>
    <row r="525" spans="1:13" ht="14"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c r="M525" s="13"/>
    </row>
    <row r="526" spans="1:13" ht="14"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c r="M526" s="13"/>
    </row>
    <row r="527" spans="1:13" ht="14"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c r="M527" s="13"/>
    </row>
    <row r="528" spans="1:13" ht="14"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f>VENTAS[[#This Row],[Total]]-VENTAS[[#This Row],[Comisión 10%]]-VENTAS[[#This Row],[Costo]]</f>
        <v>12</v>
      </c>
      <c r="M528" s="13"/>
    </row>
    <row r="529" spans="1:13" ht="14"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c r="M529" s="13"/>
    </row>
    <row r="530" spans="1:13" ht="14"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c r="M530" s="13"/>
    </row>
    <row r="531" spans="1:13" ht="14"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c r="M531" s="13"/>
    </row>
    <row r="532" spans="1:13" ht="14"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c r="M532" s="13"/>
    </row>
    <row r="533" spans="1:13" ht="14"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c r="M533" s="13"/>
    </row>
    <row r="534" spans="1:13" ht="14"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c r="M534" s="13"/>
    </row>
    <row r="535" spans="1:13" ht="14"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c r="M535" s="13"/>
    </row>
    <row r="536" spans="1:13" ht="14"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c r="M536" s="13"/>
    </row>
    <row r="537" spans="1:13" ht="14"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c r="M537" s="13"/>
    </row>
    <row r="538" spans="1:13" ht="14"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c r="M538" s="13"/>
    </row>
    <row r="539" spans="1:13" ht="14"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c r="M539" s="13"/>
    </row>
    <row r="540" spans="1:13" ht="14"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c r="M540" s="13"/>
    </row>
    <row r="541" spans="1:13" ht="14"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c r="M541" s="13"/>
    </row>
    <row r="542" spans="1:13" ht="14"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c r="M542" s="13"/>
    </row>
    <row r="543" spans="1:13" ht="14"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c r="M543" s="13"/>
    </row>
    <row r="544" spans="1:13" ht="14"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c r="M544" s="13"/>
    </row>
    <row r="545" spans="1:13" ht="14"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c r="M545" s="13"/>
    </row>
    <row r="546" spans="1:13" ht="14"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c r="M546" s="13"/>
    </row>
    <row r="547" spans="1:13" ht="14"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c r="M547" s="13"/>
    </row>
    <row r="548" spans="1:13" ht="14"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c r="M548" s="13"/>
    </row>
    <row r="549" spans="1:13" ht="14"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c r="M549" s="13"/>
    </row>
    <row r="550" spans="1:13" ht="14"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c r="M550" s="13"/>
    </row>
    <row r="551" spans="1:13" ht="14"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c r="M551" s="13"/>
    </row>
    <row r="552" spans="1:13" ht="14"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c r="M552" s="13"/>
    </row>
    <row r="553" spans="1:13" ht="14"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c r="M553" s="13"/>
    </row>
    <row r="554" spans="1:13" ht="14"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c r="M554" s="13"/>
    </row>
    <row r="555" spans="1:13" ht="14"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c r="M555" s="13"/>
    </row>
    <row r="556" spans="1:13" ht="14"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c r="M556" s="13"/>
    </row>
    <row r="557" spans="1:13" ht="14"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c r="M557" s="13"/>
    </row>
    <row r="558" spans="1:13" ht="14"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c r="M558" s="13"/>
    </row>
    <row r="559" spans="1:13" ht="14"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c r="M559" s="13"/>
    </row>
    <row r="560" spans="1:13" ht="14"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c r="M560" s="13"/>
    </row>
    <row r="561" spans="1:13" ht="14" x14ac:dyDescent="0.15">
      <c r="A561" s="124" t="s">
        <v>2004</v>
      </c>
      <c r="E561" s="6" t="s">
        <v>1675</v>
      </c>
      <c r="F561" s="4" t="str">
        <f>IFERROR(VLOOKUP(VENTAS[[#This Row],[Código del producto Vendido]],INVENTARIO[],5,FALSE),"-")</f>
        <v xml:space="preserve"> Top Básico Business </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c r="M561" s="13"/>
    </row>
    <row r="562" spans="1:13" ht="14" x14ac:dyDescent="0.15">
      <c r="A562" s="124" t="s">
        <v>2004</v>
      </c>
      <c r="E562" s="6" t="s">
        <v>1676</v>
      </c>
      <c r="F562" s="4" t="str">
        <f>IFERROR(VLOOKUP(VENTAS[[#This Row],[Código del producto Vendido]],INVENTARIO[],5,FALSE),"-")</f>
        <v xml:space="preserve"> Top Básico Business</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c r="M562" s="13"/>
    </row>
    <row r="563" spans="1:13" ht="14"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c r="M563" s="13"/>
    </row>
    <row r="564" spans="1:13" ht="14"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c r="M564" s="13"/>
    </row>
    <row r="565" spans="1:13" ht="14"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c r="M565" s="13"/>
    </row>
    <row r="566" spans="1:13" ht="14"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c r="M566" s="13"/>
    </row>
    <row r="567" spans="1:13" ht="14"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c r="M567" s="13"/>
    </row>
    <row r="568" spans="1:13" ht="14"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c r="M568" s="13"/>
    </row>
    <row r="569" spans="1:13" ht="14"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c r="M569" s="13"/>
    </row>
    <row r="570" spans="1:13" ht="14"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c r="M570" s="13"/>
    </row>
    <row r="571" spans="1:13" ht="14"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c r="M571" s="13"/>
    </row>
    <row r="572" spans="1:13" ht="14"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c r="M572" s="13"/>
    </row>
    <row r="573" spans="1:13" ht="14"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c r="M573" s="13"/>
    </row>
    <row r="574" spans="1:13" ht="14"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c r="M574" s="13"/>
    </row>
    <row r="575" spans="1:13" ht="14"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c r="M575" s="13"/>
    </row>
    <row r="576" spans="1:13" ht="14"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c r="M576" s="13"/>
    </row>
    <row r="577" spans="1:13" ht="14" x14ac:dyDescent="0.15">
      <c r="A577" s="124" t="s">
        <v>2186</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c r="M577" s="13"/>
    </row>
    <row r="578" spans="1:13" ht="14" x14ac:dyDescent="0.15">
      <c r="A578" s="124" t="s">
        <v>2186</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f>VENTAS[[#This Row],[Total]]-VENTAS[[#This Row],[Comisión 10%]]-VENTAS[[#This Row],[Costo]]</f>
        <v>30</v>
      </c>
      <c r="M578" s="13"/>
    </row>
    <row r="579" spans="1:13" ht="14" x14ac:dyDescent="0.15">
      <c r="A579" s="124" t="s">
        <v>2186</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c r="M579" s="13"/>
    </row>
    <row r="580" spans="1:13" ht="14" x14ac:dyDescent="0.15">
      <c r="A580" s="124" t="s">
        <v>2186</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c r="M580" s="13"/>
    </row>
    <row r="581" spans="1:13" ht="14" x14ac:dyDescent="0.15">
      <c r="A581" s="124" t="s">
        <v>2186</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c r="M581" s="13"/>
    </row>
    <row r="582" spans="1:13" ht="14" x14ac:dyDescent="0.15">
      <c r="A582" s="124" t="s">
        <v>2186</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c r="M582" s="13"/>
    </row>
    <row r="583" spans="1:13" ht="14" x14ac:dyDescent="0.15">
      <c r="A583" s="124" t="s">
        <v>2186</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c r="M583" s="13"/>
    </row>
    <row r="584" spans="1:13" ht="14" x14ac:dyDescent="0.15">
      <c r="A584" s="124" t="s">
        <v>2186</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c r="M584" s="13"/>
    </row>
    <row r="585" spans="1:13" ht="14" x14ac:dyDescent="0.15">
      <c r="A585" s="124" t="s">
        <v>2186</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c r="M585" s="13"/>
    </row>
    <row r="586" spans="1:13" ht="14" x14ac:dyDescent="0.15">
      <c r="A586" s="124" t="s">
        <v>2186</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c r="M586" s="13"/>
    </row>
    <row r="587" spans="1:13" ht="14" x14ac:dyDescent="0.15">
      <c r="A587" s="124" t="s">
        <v>2186</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c r="M587" s="13"/>
    </row>
    <row r="588" spans="1:13" ht="14" x14ac:dyDescent="0.15">
      <c r="A588" s="124" t="s">
        <v>2186</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c r="M588" s="13"/>
    </row>
    <row r="589" spans="1:13" ht="14" x14ac:dyDescent="0.15">
      <c r="A589" s="124" t="s">
        <v>2186</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c r="M589" s="13"/>
    </row>
    <row r="590" spans="1:13" ht="14" x14ac:dyDescent="0.15">
      <c r="A590" s="124" t="s">
        <v>2186</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c r="M590" s="13"/>
    </row>
    <row r="591" spans="1:13" ht="14" x14ac:dyDescent="0.15">
      <c r="A591" s="124" t="s">
        <v>2186</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c r="M591" s="13"/>
    </row>
    <row r="592" spans="1:13" ht="14" x14ac:dyDescent="0.15">
      <c r="A592" s="124" t="s">
        <v>2186</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c r="M592" s="13"/>
    </row>
    <row r="593" spans="1:13" ht="14" x14ac:dyDescent="0.15">
      <c r="A593" s="124" t="s">
        <v>2186</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c r="M593" s="13"/>
    </row>
    <row r="594" spans="1:13" ht="14" x14ac:dyDescent="0.15">
      <c r="A594" s="124" t="s">
        <v>2186</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c r="M594" s="13"/>
    </row>
    <row r="595" spans="1:13" ht="14" x14ac:dyDescent="0.15">
      <c r="A595" s="124" t="s">
        <v>2186</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c r="M595" s="13"/>
    </row>
    <row r="596" spans="1:13" ht="14" x14ac:dyDescent="0.15">
      <c r="A596" s="124" t="s">
        <v>2186</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c r="M596" s="13"/>
    </row>
    <row r="597" spans="1:13" ht="14" x14ac:dyDescent="0.15">
      <c r="A597" s="124" t="s">
        <v>2186</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c r="M597" s="13"/>
    </row>
    <row r="598" spans="1:13" ht="14" x14ac:dyDescent="0.15">
      <c r="A598" s="124" t="s">
        <v>2186</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c r="M598" s="13"/>
    </row>
    <row r="599" spans="1:13" ht="14" x14ac:dyDescent="0.15">
      <c r="A599" s="124" t="s">
        <v>2186</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c r="M599" s="13"/>
    </row>
    <row r="600" spans="1:13" ht="14" x14ac:dyDescent="0.15">
      <c r="A600" s="124" t="s">
        <v>2186</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c r="M600" s="13"/>
    </row>
    <row r="601" spans="1:13" ht="14" x14ac:dyDescent="0.15">
      <c r="A601" s="124" t="s">
        <v>2186</v>
      </c>
      <c r="B601">
        <f>IFERROR(VLOOKUP(VENTAS[[#This Row],[Código del producto Vendido]],INVENTARIO[],25,FALSE),"-")</f>
        <v>0</v>
      </c>
      <c r="E601" s="6" t="s">
        <v>2198</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c r="M601" s="13"/>
    </row>
    <row r="602" spans="1:13" ht="14" x14ac:dyDescent="0.15">
      <c r="A602" s="124" t="s">
        <v>2186</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c r="M602" s="13"/>
    </row>
    <row r="603" spans="1:13" ht="14" x14ac:dyDescent="0.15">
      <c r="A603" s="124" t="s">
        <v>2186</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c r="M603" s="13"/>
    </row>
    <row r="604" spans="1:13" ht="14" x14ac:dyDescent="0.15">
      <c r="A604" s="124" t="s">
        <v>2186</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c r="M604" s="13"/>
    </row>
    <row r="605" spans="1:13" ht="14" x14ac:dyDescent="0.15">
      <c r="A605" s="124" t="s">
        <v>2186</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c r="M605" s="13"/>
    </row>
    <row r="606" spans="1:13" ht="14" x14ac:dyDescent="0.15">
      <c r="A606" s="124" t="s">
        <v>2186</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c r="M606" s="13"/>
    </row>
    <row r="607" spans="1:13" ht="14" x14ac:dyDescent="0.15">
      <c r="A607" s="124" t="s">
        <v>2186</v>
      </c>
      <c r="B607" t="str">
        <f>IFERROR(VLOOKUP(VENTAS[[#This Row],[Código del producto Vendido]],INVENTARIO[],25,FALSE),"-")</f>
        <v>-</v>
      </c>
      <c r="E607" s="6" t="s">
        <v>1882</v>
      </c>
      <c r="F607" s="4" t="str">
        <f>IFERROR(VLOOKUP(VENTAS[[#This Row],[Código del producto Vendido]],INVENTARIO[],5,FALSE),"-")</f>
        <v>-</v>
      </c>
      <c r="G607" s="4">
        <v>1</v>
      </c>
      <c r="H607" s="13">
        <v>23</v>
      </c>
      <c r="I607" s="13">
        <f>VENTAS[[#This Row],[Cantidad]]*VENTAS[[#This Row],[Precio Venta]]</f>
        <v>23</v>
      </c>
      <c r="J607" s="13">
        <f>IF(VENTAS[[#This Row],[Nombre del Gestor]]&gt;1,  VENTAS[[#This Row],[Total]]*10%, 0)</f>
        <v>0</v>
      </c>
      <c r="K607" s="13" t="e">
        <f>IFERROR(VLOOKUP(VENTAS[[#This Row],[Código del producto Vendido]],INVENTARIO[],20,FALSE),"-")*VENTAS[[#This Row],[Cantidad]]</f>
        <v>#VALUE!</v>
      </c>
      <c r="L607" s="13" t="e">
        <f>VENTAS[[#This Row],[Total]]-VENTAS[[#This Row],[Comisión 10%]]-VENTAS[[#This Row],[Costo]]</f>
        <v>#VALUE!</v>
      </c>
      <c r="M607" s="13"/>
    </row>
    <row r="608" spans="1:13" ht="14" x14ac:dyDescent="0.15">
      <c r="A608" s="124" t="s">
        <v>2186</v>
      </c>
      <c r="B608">
        <f>IFERROR(VLOOKUP(VENTAS[[#This Row],[Código del producto Vendido]],INVENTARIO[],25,FALSE),"-")</f>
        <v>0</v>
      </c>
      <c r="E608" s="6" t="s">
        <v>2175</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c r="M608" s="13"/>
    </row>
    <row r="609" spans="1:13" ht="14" x14ac:dyDescent="0.15">
      <c r="A609" s="124" t="s">
        <v>2186</v>
      </c>
      <c r="B609">
        <f>IFERROR(VLOOKUP(VENTAS[[#This Row],[Código del producto Vendido]],INVENTARIO[],25,FALSE),"-")</f>
        <v>0</v>
      </c>
      <c r="E609" s="6" t="s">
        <v>2198</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c r="M609" s="13"/>
    </row>
    <row r="610" spans="1:13" ht="14" x14ac:dyDescent="0.15">
      <c r="A610" s="124" t="s">
        <v>2186</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c r="M610" s="13"/>
    </row>
    <row r="611" spans="1:13" ht="14" x14ac:dyDescent="0.15">
      <c r="A611" s="124" t="s">
        <v>2292</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c r="M611" s="13"/>
    </row>
    <row r="612" spans="1:13" ht="14" x14ac:dyDescent="0.15">
      <c r="A612" s="124" t="s">
        <v>2292</v>
      </c>
      <c r="B612">
        <f>IFERROR(VLOOKUP(VENTAS[[#This Row],[Código del producto Vendido]],INVENTARIO[],25,FALSE),"-")</f>
        <v>0</v>
      </c>
      <c r="D612" t="s">
        <v>2293</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c r="M612" s="13"/>
    </row>
    <row r="613" spans="1:13" ht="14" x14ac:dyDescent="0.15">
      <c r="A613" s="124" t="s">
        <v>2292</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c r="M613" s="13"/>
    </row>
    <row r="614" spans="1:13" ht="14" x14ac:dyDescent="0.15">
      <c r="A614" s="124" t="s">
        <v>2292</v>
      </c>
      <c r="B614" t="str">
        <f>IFERROR(VLOOKUP(VENTAS[[#This Row],[Código del producto Vendido]],INVENTARIO[],25,FALSE),"-")</f>
        <v>Yenma 19 Mayo</v>
      </c>
      <c r="D614" t="s">
        <v>2293</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c r="M614" s="13"/>
    </row>
    <row r="615" spans="1:13" ht="14" x14ac:dyDescent="0.15">
      <c r="A615" s="124" t="s">
        <v>2292</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c r="M615" s="13"/>
    </row>
    <row r="616" spans="1:13" ht="14" x14ac:dyDescent="0.15">
      <c r="A616" s="124" t="s">
        <v>2292</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c r="M616" s="13"/>
    </row>
    <row r="617" spans="1:13" ht="14" x14ac:dyDescent="0.15">
      <c r="A617" s="124" t="s">
        <v>2292</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c r="M617" s="13"/>
    </row>
    <row r="618" spans="1:13" ht="14" x14ac:dyDescent="0.15">
      <c r="A618" s="124" t="s">
        <v>2292</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c r="M618" s="13"/>
    </row>
    <row r="619" spans="1:13" ht="14" x14ac:dyDescent="0.15">
      <c r="A619" s="124" t="s">
        <v>2292</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c r="M619" s="13"/>
    </row>
    <row r="620" spans="1:13" ht="14" x14ac:dyDescent="0.15">
      <c r="A620" s="124" t="s">
        <v>2292</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c r="M620" s="13"/>
    </row>
    <row r="621" spans="1:13" ht="14" x14ac:dyDescent="0.15">
      <c r="A621" s="124" t="s">
        <v>2292</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c r="M621" s="13"/>
    </row>
    <row r="622" spans="1:13" ht="14" x14ac:dyDescent="0.15">
      <c r="A622" s="124" t="s">
        <v>2292</v>
      </c>
      <c r="B622">
        <f>IFERROR(VLOOKUP(VENTAS[[#This Row],[Código del producto Vendido]],INVENTARIO[],25,FALSE),"-")</f>
        <v>0</v>
      </c>
      <c r="E622" t="s">
        <v>1915</v>
      </c>
      <c r="F622" s="4" t="str">
        <f>IFERROR(VLOOKUP(VENTAS[[#This Row],[Código del producto Vendido]],INVENTARIO[],5,FALSE),"-")</f>
        <v xml:space="preserve">Camisa Blanca </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c r="M622" s="13"/>
    </row>
    <row r="623" spans="1:13" ht="14" x14ac:dyDescent="0.15">
      <c r="A623" s="124" t="s">
        <v>2292</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c r="M623" s="13"/>
    </row>
    <row r="624" spans="1:13" ht="14" x14ac:dyDescent="0.15">
      <c r="A624" s="124" t="s">
        <v>2292</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c r="M624" s="13"/>
    </row>
    <row r="625" spans="1:13" ht="14" x14ac:dyDescent="0.15">
      <c r="A625" s="124" t="s">
        <v>2292</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c r="M625" s="13"/>
    </row>
    <row r="626" spans="1:13" ht="14" x14ac:dyDescent="0.15">
      <c r="A626" s="124" t="s">
        <v>2292</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c r="M626" s="13"/>
    </row>
    <row r="627" spans="1:13" ht="14" x14ac:dyDescent="0.15">
      <c r="A627" s="124" t="s">
        <v>2292</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c r="M627" s="13"/>
    </row>
    <row r="628" spans="1:13" ht="14" x14ac:dyDescent="0.15">
      <c r="A628" s="124" t="s">
        <v>2292</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c r="M628" s="13"/>
    </row>
    <row r="629" spans="1:13" ht="14" x14ac:dyDescent="0.15">
      <c r="A629" s="124" t="s">
        <v>2292</v>
      </c>
      <c r="B629" t="str">
        <f>IFERROR(VLOOKUP(VENTAS[[#This Row],[Código del producto Vendido]],INVENTARIO[],25,FALSE),"-")</f>
        <v>Compra 11 dic 2023</v>
      </c>
      <c r="E629" t="s">
        <v>2047</v>
      </c>
      <c r="F629" s="4" t="str">
        <f>IFERROR(VLOOKUP(VENTAS[[#This Row],[Código del producto Vendido]],INVENTARIO[],5,FALSE),"-")</f>
        <v>Top bustier oblicuo</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c r="M629" s="13"/>
    </row>
    <row r="630" spans="1:13" ht="14" x14ac:dyDescent="0.15">
      <c r="A630" s="124" t="s">
        <v>2292</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c r="M630" s="13"/>
    </row>
    <row r="631" spans="1:13" ht="14" x14ac:dyDescent="0.15">
      <c r="A631" s="124" t="s">
        <v>2292</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c r="M631" s="13"/>
    </row>
    <row r="632" spans="1:13" ht="14" x14ac:dyDescent="0.15">
      <c r="A632" s="124" t="s">
        <v>2292</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c r="M632" s="13"/>
    </row>
    <row r="633" spans="1:13" ht="14" x14ac:dyDescent="0.15">
      <c r="A633" s="124" t="s">
        <v>2292</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c r="M633" s="13"/>
    </row>
    <row r="634" spans="1:13" ht="14" x14ac:dyDescent="0.15">
      <c r="A634" s="124" t="s">
        <v>2292</v>
      </c>
      <c r="B634" t="str">
        <f>IFERROR(VLOOKUP(VENTAS[[#This Row],[Código del producto Vendido]],INVENTARIO[],25,FALSE),"-")</f>
        <v>Compra 7/12/2023</v>
      </c>
      <c r="E634" t="s">
        <v>2156</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c r="M634" s="13"/>
    </row>
    <row r="635" spans="1:13" ht="14" x14ac:dyDescent="0.15">
      <c r="A635" s="124" t="s">
        <v>2292</v>
      </c>
      <c r="B635" t="str">
        <f>IFERROR(VLOOKUP(VENTAS[[#This Row],[Código del producto Vendido]],INVENTARIO[],25,FALSE),"-")</f>
        <v>Compra 7/12/2023</v>
      </c>
      <c r="E635" t="s">
        <v>2169</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c r="M635" s="13"/>
    </row>
    <row r="636" spans="1:13" ht="14" x14ac:dyDescent="0.15">
      <c r="A636" s="124" t="s">
        <v>2292</v>
      </c>
      <c r="B636" t="str">
        <f>IFERROR(VLOOKUP(VENTAS[[#This Row],[Código del producto Vendido]],INVENTARIO[],25,FALSE),"-")</f>
        <v>Compra 9/12/2023</v>
      </c>
      <c r="E636" t="s">
        <v>2260</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c r="M636" s="13"/>
    </row>
    <row r="637" spans="1:13" ht="14" x14ac:dyDescent="0.15">
      <c r="A637" s="124" t="s">
        <v>2292</v>
      </c>
      <c r="B637" t="str">
        <f>IFERROR(VLOOKUP(VENTAS[[#This Row],[Código del producto Vendido]],INVENTARIO[],25,FALSE),"-")</f>
        <v>Compra 7/12/2023</v>
      </c>
      <c r="C637" t="s">
        <v>2296</v>
      </c>
      <c r="D637" t="s">
        <v>2297</v>
      </c>
      <c r="E637" t="s">
        <v>2153</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c r="M637" s="13"/>
    </row>
    <row r="638" spans="1:13" ht="14" x14ac:dyDescent="0.15">
      <c r="A638" s="124" t="s">
        <v>2292</v>
      </c>
      <c r="B638" t="str">
        <f>IFERROR(VLOOKUP(VENTAS[[#This Row],[Código del producto Vendido]],INVENTARIO[],25,FALSE),"-")</f>
        <v>Compra 7/12/2023</v>
      </c>
      <c r="D638" t="s">
        <v>2298</v>
      </c>
      <c r="E638" t="s">
        <v>2162</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c r="M638" s="13"/>
    </row>
    <row r="639" spans="1:13" ht="14" x14ac:dyDescent="0.15">
      <c r="A639" s="124" t="s">
        <v>2292</v>
      </c>
      <c r="B639" t="str">
        <f>IFERROR(VLOOKUP(VENTAS[[#This Row],[Código del producto Vendido]],INVENTARIO[],25,FALSE),"-")</f>
        <v>Compra 7/12/2023</v>
      </c>
      <c r="D639" t="s">
        <v>2299</v>
      </c>
      <c r="E639" t="s">
        <v>2138</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c r="M639" s="13"/>
    </row>
    <row r="640" spans="1:13" ht="14" x14ac:dyDescent="0.15">
      <c r="A640" s="124" t="s">
        <v>2292</v>
      </c>
      <c r="B640" t="str">
        <f>IFERROR(VLOOKUP(VENTAS[[#This Row],[Código del producto Vendido]],INVENTARIO[],25,FALSE),"-")</f>
        <v>Compra 7/12/2023</v>
      </c>
      <c r="D640" t="s">
        <v>2293</v>
      </c>
      <c r="E640" t="s">
        <v>2143</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c r="M640" s="13"/>
    </row>
    <row r="641" spans="1:13" ht="14" x14ac:dyDescent="0.15">
      <c r="A641" s="124" t="s">
        <v>2292</v>
      </c>
      <c r="B641" t="str">
        <f>IFERROR(VLOOKUP(VENTAS[[#This Row],[Código del producto Vendido]],INVENTARIO[],25,FALSE),"-")</f>
        <v>Compra 7/12/2023</v>
      </c>
      <c r="D641" t="s">
        <v>2299</v>
      </c>
      <c r="E641" t="s">
        <v>2137</v>
      </c>
      <c r="F641" s="4" t="str">
        <f>IFERROR(VLOOKUP(VENTAS[[#This Row],[Código del producto Vendido]],INVENTARIO[],5,FALSE),"-")</f>
        <v>Pullover Dazy cuello redondo</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c r="M641" s="13"/>
    </row>
    <row r="642" spans="1:13" ht="14" x14ac:dyDescent="0.15">
      <c r="A642" s="124" t="s">
        <v>2292</v>
      </c>
      <c r="B642" t="str">
        <f>IFERROR(VLOOKUP(VENTAS[[#This Row],[Código del producto Vendido]],INVENTARIO[],25,FALSE),"-")</f>
        <v>Compra 7/12/2023</v>
      </c>
      <c r="D642" t="s">
        <v>2299</v>
      </c>
      <c r="E642" t="s">
        <v>2136</v>
      </c>
      <c r="F642" s="4" t="str">
        <f>IFERROR(VLOOKUP(VENTAS[[#This Row],[Código del producto Vendido]],INVENTARIO[],5,FALSE),"-")</f>
        <v>Pullover Dazy cuello redondo</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c r="M642" s="13"/>
    </row>
    <row r="643" spans="1:13" ht="14" x14ac:dyDescent="0.15">
      <c r="A643" s="124" t="s">
        <v>2292</v>
      </c>
      <c r="B643" t="str">
        <f>IFERROR(VLOOKUP(VENTAS[[#This Row],[Código del producto Vendido]],INVENTARIO[],25,FALSE),"-")</f>
        <v>Recibido Freddy 24Mayo</v>
      </c>
      <c r="D643" t="s">
        <v>2299</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c r="M643" s="13"/>
    </row>
    <row r="644" spans="1:13" ht="14" x14ac:dyDescent="0.15">
      <c r="A644" s="124" t="s">
        <v>2292</v>
      </c>
      <c r="B644" t="str">
        <f>IFERROR(VLOOKUP(VENTAS[[#This Row],[Código del producto Vendido]],INVENTARIO[],25,FALSE),"-")</f>
        <v>Viaje Agosto</v>
      </c>
      <c r="D644" t="s">
        <v>2299</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c r="M644" s="13"/>
    </row>
    <row r="645" spans="1:13" ht="14" x14ac:dyDescent="0.15">
      <c r="A645" s="124" t="s">
        <v>2292</v>
      </c>
      <c r="B645" t="str">
        <f>IFERROR(VLOOKUP(VENTAS[[#This Row],[Código del producto Vendido]],INVENTARIO[],25,FALSE),"-")</f>
        <v>Compra 7/12/2023</v>
      </c>
      <c r="E645" t="s">
        <v>2112</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c r="M645" s="13"/>
    </row>
    <row r="646" spans="1:13" ht="14" x14ac:dyDescent="0.15">
      <c r="A646" s="124" t="s">
        <v>2292</v>
      </c>
      <c r="B646" t="str">
        <f>IFERROR(VLOOKUP(VENTAS[[#This Row],[Código del producto Vendido]],INVENTARIO[],25,FALSE),"-")</f>
        <v>Compra 7/12/2023</v>
      </c>
      <c r="E646" t="s">
        <v>2114</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c r="M646" s="13"/>
    </row>
    <row r="647" spans="1:13" ht="14" x14ac:dyDescent="0.15">
      <c r="A647" s="124" t="s">
        <v>2292</v>
      </c>
      <c r="B647" t="str">
        <f>IFERROR(VLOOKUP(VENTAS[[#This Row],[Código del producto Vendido]],INVENTARIO[],25,FALSE),"-")</f>
        <v>Compra 7/12/2023</v>
      </c>
      <c r="D647" t="s">
        <v>2300</v>
      </c>
      <c r="E647" t="s">
        <v>2120</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c r="M647" s="13"/>
    </row>
    <row r="648" spans="1:13" ht="14" x14ac:dyDescent="0.15">
      <c r="A648" s="124" t="s">
        <v>2292</v>
      </c>
      <c r="B648" t="str">
        <f>IFERROR(VLOOKUP(VENTAS[[#This Row],[Código del producto Vendido]],INVENTARIO[],25,FALSE),"-")</f>
        <v>Compra 7/12/2023</v>
      </c>
      <c r="E648" t="s">
        <v>2133</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c r="M648" s="13"/>
    </row>
    <row r="649" spans="1:13" ht="14" x14ac:dyDescent="0.15">
      <c r="A649" s="124" t="s">
        <v>2292</v>
      </c>
      <c r="B649" t="str">
        <f>IFERROR(VLOOKUP(VENTAS[[#This Row],[Código del producto Vendido]],INVENTARIO[],25,FALSE),"-")</f>
        <v>Compra 7/12/2023</v>
      </c>
      <c r="E649" t="s">
        <v>2149</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c r="M649" s="13"/>
    </row>
    <row r="650" spans="1:13" ht="14" x14ac:dyDescent="0.15">
      <c r="A650" s="124" t="s">
        <v>2292</v>
      </c>
      <c r="B650" t="str">
        <f>IFERROR(VLOOKUP(VENTAS[[#This Row],[Código del producto Vendido]],INVENTARIO[],25,FALSE),"-")</f>
        <v>Compra 7/12/2023</v>
      </c>
      <c r="E650" t="s">
        <v>2150</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c r="M650" s="13"/>
    </row>
    <row r="651" spans="1:13" ht="14" x14ac:dyDescent="0.15">
      <c r="A651" s="124" t="s">
        <v>2292</v>
      </c>
      <c r="B651" t="str">
        <f>IFERROR(VLOOKUP(VENTAS[[#This Row],[Código del producto Vendido]],INVENTARIO[],25,FALSE),"-")</f>
        <v>Compra 7/12/2023</v>
      </c>
      <c r="E651" t="s">
        <v>2160</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c r="M651" s="13"/>
    </row>
    <row r="652" spans="1:13" ht="14" x14ac:dyDescent="0.15">
      <c r="A652" s="124" t="s">
        <v>2292</v>
      </c>
      <c r="B652" t="str">
        <f>IFERROR(VLOOKUP(VENTAS[[#This Row],[Código del producto Vendido]],INVENTARIO[],25,FALSE),"-")</f>
        <v>Compra 7/12/2023</v>
      </c>
      <c r="E652" t="s">
        <v>2108</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c r="M652" s="13"/>
    </row>
    <row r="653" spans="1:13" ht="14" x14ac:dyDescent="0.15">
      <c r="A653" s="124" t="s">
        <v>2292</v>
      </c>
      <c r="B653" t="str">
        <f>IFERROR(VLOOKUP(VENTAS[[#This Row],[Código del producto Vendido]],INVENTARIO[],25,FALSE),"-")</f>
        <v>Compra 7/12/2023</v>
      </c>
      <c r="D653" t="s">
        <v>2299</v>
      </c>
      <c r="E653" t="s">
        <v>2140</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c r="M653" s="13"/>
    </row>
    <row r="654" spans="1:13" ht="14" x14ac:dyDescent="0.15">
      <c r="A654" s="124" t="s">
        <v>2292</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c r="M654" s="13"/>
    </row>
    <row r="655" spans="1:13" ht="14" x14ac:dyDescent="0.15">
      <c r="A655" s="124" t="s">
        <v>2292</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c r="M655" s="13"/>
    </row>
    <row r="656" spans="1:13" ht="14" x14ac:dyDescent="0.15">
      <c r="A656" s="124" t="s">
        <v>2292</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c r="M656" s="13"/>
    </row>
    <row r="657" spans="1:13" ht="14" x14ac:dyDescent="0.15">
      <c r="A657" s="124" t="s">
        <v>2292</v>
      </c>
      <c r="B657" t="str">
        <f>IFERROR(VLOOKUP(VENTAS[[#This Row],[Código del producto Vendido]],INVENTARIO[],25,FALSE),"-")</f>
        <v>Compra 7/12/2023</v>
      </c>
      <c r="E657" t="s">
        <v>2123</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c r="M657" s="13"/>
    </row>
    <row r="658" spans="1:13" ht="14" x14ac:dyDescent="0.15">
      <c r="A658" s="124" t="s">
        <v>2292</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c r="M658" s="13"/>
    </row>
    <row r="659" spans="1:13" ht="14" x14ac:dyDescent="0.15">
      <c r="A659" s="124" t="s">
        <v>2292</v>
      </c>
      <c r="B659">
        <f>IFERROR(VLOOKUP(VENTAS[[#This Row],[Código del producto Vendido]],INVENTARIO[],25,FALSE),"-")</f>
        <v>0</v>
      </c>
      <c r="D659" t="s">
        <v>2293</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c r="M659" s="13"/>
    </row>
    <row r="660" spans="1:13" ht="14" x14ac:dyDescent="0.15">
      <c r="A660" s="124" t="s">
        <v>2292</v>
      </c>
      <c r="B660" t="str">
        <f>IFERROR(VLOOKUP(VENTAS[[#This Row],[Código del producto Vendido]],INVENTARIO[],25,FALSE),"-")</f>
        <v>Compra 7/12/2023</v>
      </c>
      <c r="E660" t="s">
        <v>2149</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c r="M660" s="13"/>
    </row>
    <row r="661" spans="1:13" ht="14" x14ac:dyDescent="0.15">
      <c r="A661" s="124"/>
      <c r="B661" t="str">
        <f>IFERROR(VLOOKUP(VENTAS[[#This Row],[Código del producto Vendido]],INVENTARIO[],25,FALSE),"-")</f>
        <v>Compra 9/12/2023</v>
      </c>
      <c r="E661" t="s">
        <v>2222</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c r="M661" s="13"/>
    </row>
    <row r="662" spans="1:13" ht="14" x14ac:dyDescent="0.15">
      <c r="A662" s="124"/>
      <c r="B662" t="str">
        <f>IFERROR(VLOOKUP(VENTAS[[#This Row],[Código del producto Vendido]],INVENTARIO[],25,FALSE),"-")</f>
        <v>Compra 9/12/2023</v>
      </c>
      <c r="E662" t="s">
        <v>2231</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c r="M662" s="13"/>
    </row>
    <row r="663" spans="1:13" ht="14" x14ac:dyDescent="0.15">
      <c r="A663" s="124"/>
      <c r="B663" t="str">
        <f>IFERROR(VLOOKUP(VENTAS[[#This Row],[Código del producto Vendido]],INVENTARIO[],25,FALSE),"-")</f>
        <v>Compra 9/12/2023</v>
      </c>
      <c r="D663" t="s">
        <v>1986</v>
      </c>
      <c r="E663" t="s">
        <v>2238</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c r="M663" s="13"/>
    </row>
    <row r="664" spans="1:13" ht="14" x14ac:dyDescent="0.15">
      <c r="A664" s="124"/>
      <c r="B664" t="str">
        <f>IFERROR(VLOOKUP(VENTAS[[#This Row],[Código del producto Vendido]],INVENTARIO[],25,FALSE),"-")</f>
        <v>Compra 9/12/2023</v>
      </c>
      <c r="D664" t="s">
        <v>2299</v>
      </c>
      <c r="E664" t="s">
        <v>2246</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c r="M664" s="13"/>
    </row>
    <row r="665" spans="1:13" ht="14" x14ac:dyDescent="0.15">
      <c r="A665" s="124">
        <v>45326</v>
      </c>
      <c r="B665" t="str">
        <f>IFERROR(VLOOKUP(VENTAS[[#This Row],[Código del producto Vendido]],INVENTARIO[],25,FALSE),"-")</f>
        <v>Compra 9/12/2023</v>
      </c>
      <c r="D665" t="s">
        <v>1786</v>
      </c>
      <c r="E665" t="s">
        <v>2249</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Row],[Comisión 10%]]-VENTAS[[#This Row],[Costo]]</f>
        <v>7.72</v>
      </c>
      <c r="M665" s="13"/>
    </row>
    <row r="666" spans="1:13" ht="14" x14ac:dyDescent="0.15">
      <c r="A666" s="124">
        <v>45326</v>
      </c>
      <c r="B666" t="str">
        <f>IFERROR(VLOOKUP(VENTAS[[#This Row],[Código del producto Vendido]],INVENTARIO[],25,FALSE),"-")</f>
        <v>Compra 9/12/2023</v>
      </c>
      <c r="D666" t="s">
        <v>1786</v>
      </c>
      <c r="E666" t="s">
        <v>2239</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Row],[Comisión 10%]]-VENTAS[[#This Row],[Costo]]</f>
        <v>5.1000000000000005</v>
      </c>
      <c r="M666" s="13"/>
    </row>
    <row r="667" spans="1:13" ht="14" x14ac:dyDescent="0.15">
      <c r="A667" s="124">
        <v>45326</v>
      </c>
      <c r="B667" t="str">
        <f>IFERROR(VLOOKUP(VENTAS[[#This Row],[Código del producto Vendido]],INVENTARIO[],25,FALSE),"-")</f>
        <v>Compra 9/12/2023</v>
      </c>
      <c r="D667" t="s">
        <v>1786</v>
      </c>
      <c r="E667" t="s">
        <v>2253</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Row],[Comisión 10%]]-VENTAS[[#This Row],[Costo]]</f>
        <v>6.5</v>
      </c>
      <c r="M667" s="13"/>
    </row>
    <row r="668" spans="1:13"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Row],[Comisión 10%]]-VENTAS[[#This Row],[Costo]]</f>
        <v>8.9238888888888894</v>
      </c>
      <c r="M668" s="13"/>
    </row>
    <row r="669" spans="1:13"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Row],[Comisión 10%]]-VENTAS[[#This Row],[Costo]]</f>
        <v>3.2100000000000009</v>
      </c>
      <c r="M669" s="13"/>
    </row>
    <row r="670" spans="1:13" ht="14" x14ac:dyDescent="0.15">
      <c r="A670" s="124"/>
      <c r="B670" t="str">
        <f>IFERROR(VLOOKUP(VENTAS[[#This Row],[Código del producto Vendido]],INVENTARIO[],25,FALSE),"-")</f>
        <v>Compra 9/12/2023</v>
      </c>
      <c r="E670" t="s">
        <v>2220</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c r="M670" s="13"/>
    </row>
    <row r="671" spans="1:13" ht="14" x14ac:dyDescent="0.15">
      <c r="A671" s="124"/>
      <c r="B671" t="str">
        <f>IFERROR(VLOOKUP(VENTAS[[#This Row],[Código del producto Vendido]],INVENTARIO[],25,FALSE),"-")</f>
        <v>Compra 7/12/2023</v>
      </c>
      <c r="E671" t="s">
        <v>2151</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c r="M671" s="13"/>
    </row>
    <row r="672" spans="1:13" ht="14" x14ac:dyDescent="0.15">
      <c r="A672" s="124" t="s">
        <v>2292</v>
      </c>
      <c r="B672">
        <f>IFERROR(VLOOKUP(VENTAS[[#This Row],[Código del producto Vendido]],INVENTARIO[],25,FALSE),"-")</f>
        <v>0</v>
      </c>
      <c r="C672" t="s">
        <v>2302</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c r="M672" s="13"/>
    </row>
    <row r="673" spans="1:13" ht="14" x14ac:dyDescent="0.15">
      <c r="A673" s="124"/>
      <c r="B673">
        <f>IFERROR(VLOOKUP(VENTAS[[#This Row],[Código del producto Vendido]],INVENTARIO[],25,FALSE),"-")</f>
        <v>0</v>
      </c>
      <c r="C673" t="s">
        <v>2305</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f>VENTAS[[#This Row],[Total]]-VENTAS[[#This Row],[Comisión 10%]]-VENTAS[[#This Row],[Costo]]</f>
        <v>0</v>
      </c>
      <c r="M673" s="13"/>
    </row>
    <row r="674" spans="1:13" ht="14" x14ac:dyDescent="0.15">
      <c r="A674" s="124" t="s">
        <v>2307</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c r="M674" s="13"/>
    </row>
    <row r="675" spans="1:13" ht="14" x14ac:dyDescent="0.15">
      <c r="A675" s="124" t="s">
        <v>2307</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c r="M675" s="13"/>
    </row>
    <row r="676" spans="1:13" ht="14" x14ac:dyDescent="0.15">
      <c r="A676" s="124" t="s">
        <v>2307</v>
      </c>
      <c r="B676" t="str">
        <f>IFERROR(VLOOKUP(VENTAS[[#This Row],[Código del producto Vendido]],INVENTARIO[],25,FALSE),"-")</f>
        <v>Compra 7/12/2023</v>
      </c>
      <c r="E676" t="s">
        <v>2148</v>
      </c>
      <c r="F676" s="4" t="str">
        <f>IFERROR(VLOOKUP(VENTAS[[#This Row],[Código del producto Vendido]],INVENTARIO[],5,FALSE),"-")</f>
        <v xml:space="preserve">Pullover Dazy cuello redondo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c r="M676" s="13"/>
    </row>
    <row r="677" spans="1:13" ht="14" x14ac:dyDescent="0.15">
      <c r="A677" s="124">
        <v>45324</v>
      </c>
      <c r="B677" t="str">
        <f>IFERROR(VLOOKUP(VENTAS[[#This Row],[Código del producto Vendido]],INVENTARIO[],25,FALSE),"-")</f>
        <v>Compra 9/12/2023</v>
      </c>
      <c r="D677" s="6" t="s">
        <v>2299</v>
      </c>
      <c r="E677" t="s">
        <v>2215</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Row],[Comisión 10%]]-VENTAS[[#This Row],[Costo]]</f>
        <v>6.1999999999999993</v>
      </c>
      <c r="M677" s="13"/>
    </row>
    <row r="678" spans="1:13" ht="14" x14ac:dyDescent="0.15">
      <c r="A678" s="124">
        <v>45325</v>
      </c>
      <c r="B678">
        <f>IFERROR(VLOOKUP(VENTAS[[#This Row],[Código del producto Vendido]],INVENTARIO[],25,FALSE),"-")</f>
        <v>0</v>
      </c>
      <c r="C678" t="s">
        <v>2309</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Row],[Comisión 10%]]-VENTAS[[#This Row],[Costo]]</f>
        <v>2.5500000000000007</v>
      </c>
      <c r="M678" s="13"/>
    </row>
    <row r="679" spans="1:13" ht="14" x14ac:dyDescent="0.15">
      <c r="A679" s="124">
        <v>45324</v>
      </c>
      <c r="B679" t="str">
        <f>IFERROR(VLOOKUP(VENTAS[[#This Row],[Código del producto Vendido]],INVENTARIO[],25,FALSE),"-")</f>
        <v>-</v>
      </c>
      <c r="F679" s="4" t="str">
        <f>IFERROR(VLOOKUP(VENTAS[[#This Row],[Código del producto Vendido]],INVENTARIO[],5,FALSE),"-")</f>
        <v>-</v>
      </c>
      <c r="G679" s="4">
        <v>1</v>
      </c>
      <c r="H679" s="13">
        <v>28</v>
      </c>
      <c r="I679" s="13">
        <f>VENTAS[[#This Row],[Cantidad]]*VENTAS[[#This Row],[Precio Venta]]</f>
        <v>28</v>
      </c>
      <c r="J679" s="13">
        <f>IF(VENTAS[[#This Row],[Nombre del Gestor]]&gt;1,  VENTAS[[#This Row],[Total]]*10%, 0)</f>
        <v>0</v>
      </c>
      <c r="K679" s="13" t="e">
        <f>IFERROR(VLOOKUP(VENTAS[[#This Row],[Código del producto Vendido]],INVENTARIO[],20,FALSE),"-")*VENTAS[[#This Row],[Cantidad]]</f>
        <v>#VALUE!</v>
      </c>
      <c r="L679" s="13" t="e">
        <f>VENTAS[[#This Row],[Total]]-VENTAS[[#This Row],[Comisión 10%]]-VENTAS[[#This Row],[Costo]]</f>
        <v>#VALUE!</v>
      </c>
      <c r="M679" s="13"/>
    </row>
    <row r="680" spans="1:13" ht="14" x14ac:dyDescent="0.15">
      <c r="A680" s="124"/>
      <c r="B680" t="str">
        <f>IFERROR(VLOOKUP(VENTAS[[#This Row],[Código del producto Vendido]],INVENTARIO[],25,FALSE),"-")</f>
        <v>Compra 7/12/2023</v>
      </c>
      <c r="E680" t="s">
        <v>2164</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c r="M680" s="13"/>
    </row>
    <row r="681" spans="1:13" ht="14"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c r="M681" s="13"/>
    </row>
    <row r="682" spans="1:13" ht="14"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c r="M682" s="13"/>
    </row>
    <row r="683" spans="1:13" ht="14" x14ac:dyDescent="0.15">
      <c r="A683" s="124" t="s">
        <v>2307</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c r="M683" s="13"/>
    </row>
    <row r="684" spans="1:13" ht="14"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c r="M684" s="13"/>
    </row>
    <row r="685" spans="1:13" ht="14"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c r="M685" s="13"/>
    </row>
    <row r="686" spans="1:13" ht="14"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c r="M686" s="13"/>
    </row>
    <row r="687" spans="1:13" ht="14"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c r="M687" s="13"/>
    </row>
    <row r="688" spans="1:13" ht="14"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c r="M688" s="13"/>
    </row>
    <row r="689" spans="1:13" ht="14" x14ac:dyDescent="0.15">
      <c r="A689" s="124" t="s">
        <v>2307</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c r="M689" s="13"/>
    </row>
    <row r="690" spans="1:13" ht="14" x14ac:dyDescent="0.15">
      <c r="A690" s="124" t="s">
        <v>2307</v>
      </c>
      <c r="B690" t="str">
        <f>IFERROR(VLOOKUP(VENTAS[[#This Row],[Código del producto Vendido]],INVENTARIO[],25,FALSE),"-")</f>
        <v>-</v>
      </c>
      <c r="E690" t="s">
        <v>1882</v>
      </c>
      <c r="F690" s="4" t="str">
        <f>IFERROR(VLOOKUP(VENTAS[[#This Row],[Código del producto Vendido]],INVENTARIO[],5,FALSE),"-")</f>
        <v>-</v>
      </c>
      <c r="G690" s="4">
        <v>2</v>
      </c>
      <c r="H690" s="13">
        <v>23</v>
      </c>
      <c r="I690" s="13">
        <f>VENTAS[[#This Row],[Cantidad]]*VENTAS[[#This Row],[Precio Venta]]</f>
        <v>46</v>
      </c>
      <c r="J690" s="13">
        <f>IF(VENTAS[[#This Row],[Nombre del Gestor]]&gt;1,  VENTAS[[#This Row],[Total]]*10%, 0)</f>
        <v>0</v>
      </c>
      <c r="K690" s="13" t="e">
        <f>IFERROR(VLOOKUP(VENTAS[[#This Row],[Código del producto Vendido]],INVENTARIO[],20,FALSE),"-")*VENTAS[[#This Row],[Cantidad]]</f>
        <v>#VALUE!</v>
      </c>
      <c r="L690" s="13" t="e">
        <f>VENTAS[[#This Row],[Total]]-VENTAS[[#This Row],[Comisión 10%]]-VENTAS[[#This Row],[Costo]]</f>
        <v>#VALUE!</v>
      </c>
      <c r="M690" s="13"/>
    </row>
    <row r="691" spans="1:13" ht="14" x14ac:dyDescent="0.15">
      <c r="A691" s="124"/>
      <c r="B691" t="str">
        <f>IFERROR(VLOOKUP(VENTAS[[#This Row],[Código del producto Vendido]],INVENTARIO[],25,FALSE),"-")</f>
        <v>-</v>
      </c>
      <c r="E691" t="s">
        <v>1884</v>
      </c>
      <c r="F691" s="4" t="str">
        <f>IFERROR(VLOOKUP(VENTAS[[#This Row],[Código del producto Vendido]],INVENTARIO[],5,FALSE),"-")</f>
        <v>-</v>
      </c>
      <c r="G691" s="4">
        <v>1</v>
      </c>
      <c r="H691" s="13">
        <v>23</v>
      </c>
      <c r="I691" s="13">
        <f>VENTAS[[#This Row],[Cantidad]]*VENTAS[[#This Row],[Precio Venta]]</f>
        <v>23</v>
      </c>
      <c r="J691" s="13">
        <f>IF(VENTAS[[#This Row],[Nombre del Gestor]]&gt;1,  VENTAS[[#This Row],[Total]]*10%, 0)</f>
        <v>0</v>
      </c>
      <c r="K691" s="13" t="e">
        <f>IFERROR(VLOOKUP(VENTAS[[#This Row],[Código del producto Vendido]],INVENTARIO[],20,FALSE),"-")*VENTAS[[#This Row],[Cantidad]]</f>
        <v>#VALUE!</v>
      </c>
      <c r="L691" s="13" t="e">
        <f>VENTAS[[#This Row],[Total]]-VENTAS[[#This Row],[Comisión 10%]]-VENTAS[[#This Row],[Costo]]</f>
        <v>#VALUE!</v>
      </c>
      <c r="M691" s="13"/>
    </row>
    <row r="692" spans="1:13" ht="14" x14ac:dyDescent="0.15">
      <c r="A692" s="124" t="s">
        <v>2307</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c r="M692" s="13"/>
    </row>
    <row r="693" spans="1:13" ht="14" x14ac:dyDescent="0.15">
      <c r="A693" s="124" t="s">
        <v>2307</v>
      </c>
      <c r="B693">
        <f>IFERROR(VLOOKUP(VENTAS[[#This Row],[Código del producto Vendido]],INVENTARIO[],25,FALSE),"-")</f>
        <v>0</v>
      </c>
      <c r="E693" t="s">
        <v>2269</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c r="M693" s="13"/>
    </row>
    <row r="694" spans="1:13" ht="14" x14ac:dyDescent="0.15">
      <c r="A694" s="124"/>
      <c r="B694" t="str">
        <f>IFERROR(VLOOKUP(VENTAS[[#This Row],[Código del producto Vendido]],INVENTARIO[],25,FALSE),"-")</f>
        <v>Compra 7/12/2023</v>
      </c>
      <c r="E694" t="s">
        <v>2170</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c r="M694" s="13"/>
    </row>
    <row r="695" spans="1:13" ht="14" x14ac:dyDescent="0.15">
      <c r="A695" s="124"/>
      <c r="B695" t="str">
        <f>IFERROR(VLOOKUP(VENTAS[[#This Row],[Código del producto Vendido]],INVENTARIO[],25,FALSE),"-")</f>
        <v>Compra 7/12/2023</v>
      </c>
      <c r="E695" t="s">
        <v>2172</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c r="M695" s="13"/>
    </row>
    <row r="696" spans="1:13" ht="14" x14ac:dyDescent="0.15">
      <c r="A696" s="124"/>
      <c r="B696" t="str">
        <f>IFERROR(VLOOKUP(VENTAS[[#This Row],[Código del producto Vendido]],INVENTARIO[],25,FALSE),"-")</f>
        <v>Compra 7/12/2023</v>
      </c>
      <c r="E696" t="s">
        <v>2156</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c r="M696" s="13"/>
    </row>
    <row r="697" spans="1:13" ht="14" x14ac:dyDescent="0.15">
      <c r="A697" s="124"/>
      <c r="B697" t="str">
        <f>IFERROR(VLOOKUP(VENTAS[[#This Row],[Código del producto Vendido]],INVENTARIO[],25,FALSE),"-")</f>
        <v>Compra 7/12/2023</v>
      </c>
      <c r="E697" t="s">
        <v>2168</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c r="M697" s="13"/>
    </row>
    <row r="698" spans="1:13" ht="14" x14ac:dyDescent="0.15">
      <c r="A698" s="124"/>
      <c r="B698" t="str">
        <f>IFERROR(VLOOKUP(VENTAS[[#This Row],[Código del producto Vendido]],INVENTARIO[],25,FALSE),"-")</f>
        <v>Compra 7/12/2023</v>
      </c>
      <c r="E698" t="s">
        <v>2167</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c r="M698" s="13"/>
    </row>
    <row r="699" spans="1:13" ht="14"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c r="M699" s="13"/>
    </row>
    <row r="700" spans="1:13" ht="14"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f>VENTAS[[#This Row],[Total]]-VENTAS[[#This Row],[Comisión 10%]]-VENTAS[[#This Row],[Costo]]</f>
        <v>-2.0477777777777777</v>
      </c>
      <c r="M700" s="13"/>
    </row>
    <row r="701" spans="1:13" ht="14"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f>VENTAS[[#This Row],[Total]]-VENTAS[[#This Row],[Comisión 10%]]-VENTAS[[#This Row],[Costo]]</f>
        <v>-16.926111111111112</v>
      </c>
      <c r="M701" s="13"/>
    </row>
    <row r="702" spans="1:13" ht="14"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f>VENTAS[[#This Row],[Total]]-VENTAS[[#This Row],[Comisión 10%]]-VENTAS[[#This Row],[Costo]]</f>
        <v>-6.3377777777777773</v>
      </c>
      <c r="M702" s="13"/>
    </row>
    <row r="703" spans="1:13" ht="14" x14ac:dyDescent="0.15">
      <c r="A703" s="124">
        <v>45328</v>
      </c>
      <c r="B703">
        <f>IFERROR(VLOOKUP(VENTAS[[#This Row],[Código del producto Vendido]],INVENTARIO[],25,FALSE),"-")</f>
        <v>0</v>
      </c>
      <c r="D703" s="6" t="s">
        <v>2301</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Row],[Comisión 10%]]-VENTAS[[#This Row],[Costo]]</f>
        <v>2.7777777777777786</v>
      </c>
      <c r="M703" s="13"/>
    </row>
    <row r="704" spans="1:13" ht="14" x14ac:dyDescent="0.15">
      <c r="A704" s="124">
        <v>45328</v>
      </c>
      <c r="B704" t="str">
        <f>IFERROR(VLOOKUP(VENTAS[[#This Row],[Código del producto Vendido]],INVENTARIO[],25,FALSE),"-")</f>
        <v>Viaje Agosto</v>
      </c>
      <c r="D704" s="6" t="s">
        <v>2300</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Row],[Comisión 10%]]-VENTAS[[#This Row],[Costo]]</f>
        <v>4.9300000000000006</v>
      </c>
      <c r="M704" s="13"/>
    </row>
    <row r="705" spans="1:13"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Row],[Comisión 10%]]-VENTAS[[#This Row],[Costo]]</f>
        <v>10</v>
      </c>
      <c r="M705" s="13"/>
    </row>
    <row r="706" spans="1:13" ht="14" x14ac:dyDescent="0.15">
      <c r="A706" s="124"/>
      <c r="B706" t="str">
        <f>IFERROR(VLOOKUP(VENTAS[[#This Row],[Código del producto Vendido]],INVENTARIO[],25,FALSE),"-")</f>
        <v>Compra 9/12/2023</v>
      </c>
      <c r="D706" s="6"/>
      <c r="E706" s="6" t="s">
        <v>2218</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Row],[Total]]-VENTAS[[#This Row],[Comisión 10%]]-VENTAS[[#This Row],[Costo]]</f>
        <v>20.16</v>
      </c>
      <c r="M706" s="13"/>
    </row>
    <row r="707" spans="1:13" ht="14" x14ac:dyDescent="0.15">
      <c r="A707" s="124"/>
      <c r="B707" t="str">
        <f>IFERROR(VLOOKUP(VENTAS[[#This Row],[Código del producto Vendido]],INVENTARIO[],25,FALSE),"-")</f>
        <v>Compra 9/12/2023</v>
      </c>
      <c r="D707" s="6"/>
      <c r="E707" s="6" t="s">
        <v>2217</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Row],[Total]]-VENTAS[[#This Row],[Comisión 10%]]-VENTAS[[#This Row],[Costo]]</f>
        <v>15.16</v>
      </c>
      <c r="M707" s="13"/>
    </row>
    <row r="708" spans="1:13" ht="14" x14ac:dyDescent="0.15">
      <c r="A708" s="124" t="s">
        <v>2307</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Row],[Total]]-VENTAS[[#This Row],[Comisión 10%]]-VENTAS[[#This Row],[Costo]]</f>
        <v>6.2127777777777773</v>
      </c>
      <c r="M708" s="13"/>
    </row>
    <row r="709" spans="1:13" ht="14" x14ac:dyDescent="0.15">
      <c r="A709" s="124" t="s">
        <v>2307</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Row],[Total]]-VENTAS[[#This Row],[Comisión 10%]]-VENTAS[[#This Row],[Costo]]</f>
        <v>8.0555555555555554</v>
      </c>
      <c r="M709" s="13"/>
    </row>
    <row r="710" spans="1:13" ht="14" x14ac:dyDescent="0.15">
      <c r="A710" s="124" t="s">
        <v>2307</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Row],[Total]]-VENTAS[[#This Row],[Comisión 10%]]-VENTAS[[#This Row],[Costo]]</f>
        <v>8.5</v>
      </c>
      <c r="M710" s="13"/>
    </row>
    <row r="711" spans="1:13" ht="14" x14ac:dyDescent="0.15">
      <c r="A711" s="124" t="s">
        <v>2307</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Row],[Total]]-VENTAS[[#This Row],[Comisión 10%]]-VENTAS[[#This Row],[Costo]]</f>
        <v>10.976818181818183</v>
      </c>
      <c r="M711" s="13"/>
    </row>
    <row r="712" spans="1:13" ht="14" x14ac:dyDescent="0.15">
      <c r="A712" s="124" t="s">
        <v>2307</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Row],[Total]]-VENTAS[[#This Row],[Comisión 10%]]-VENTAS[[#This Row],[Costo]]</f>
        <v>6.9461111111111116</v>
      </c>
      <c r="M712" s="13"/>
    </row>
    <row r="713" spans="1:13" ht="14" x14ac:dyDescent="0.15">
      <c r="A713" s="124" t="s">
        <v>2307</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Row],[Total]]-VENTAS[[#This Row],[Comisión 10%]]-VENTAS[[#This Row],[Costo]]</f>
        <v>10.166666666666668</v>
      </c>
      <c r="M713" s="13"/>
    </row>
    <row r="714" spans="1:13" ht="14" x14ac:dyDescent="0.15">
      <c r="A714" s="124" t="s">
        <v>2307</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Row],[Total]]-VENTAS[[#This Row],[Comisión 10%]]-VENTAS[[#This Row],[Costo]]</f>
        <v>6.5555555555555554</v>
      </c>
      <c r="M714" s="13"/>
    </row>
    <row r="715" spans="1:13" ht="14" x14ac:dyDescent="0.15">
      <c r="A715" s="124" t="s">
        <v>2307</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Row],[Total]]-VENTAS[[#This Row],[Comisión 10%]]-VENTAS[[#This Row],[Costo]]</f>
        <v>7.5577777777777779</v>
      </c>
      <c r="M715" s="13"/>
    </row>
    <row r="716" spans="1:13" ht="14" x14ac:dyDescent="0.15">
      <c r="A716" s="124">
        <v>45330</v>
      </c>
      <c r="B716">
        <f>IFERROR(VLOOKUP(VENTAS[[#This Row],[Código del producto Vendido]],INVENTARIO[],25,FALSE),"-")</f>
        <v>0</v>
      </c>
      <c r="D716" s="6" t="s">
        <v>2301</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Row],[Comisión 10%]]-VENTAS[[#This Row],[Costo]]</f>
        <v>7.9977777777777774</v>
      </c>
      <c r="M716" s="13"/>
    </row>
    <row r="717" spans="1:13" ht="14" x14ac:dyDescent="0.15">
      <c r="A717" s="124">
        <v>45331</v>
      </c>
      <c r="B717">
        <f>IFERROR(VLOOKUP(VENTAS[[#This Row],[Código del producto Vendido]],INVENTARIO[],25,FALSE),"-")</f>
        <v>0</v>
      </c>
      <c r="C717" s="6" t="s">
        <v>2618</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Row],[Comisión 10%]]-VENTAS[[#This Row],[Costo]]</f>
        <v>7.01</v>
      </c>
      <c r="M717" s="13"/>
    </row>
    <row r="718" spans="1:13" ht="14" x14ac:dyDescent="0.15">
      <c r="A718" s="124">
        <v>45330</v>
      </c>
      <c r="B718" t="str">
        <f>IFERROR(VLOOKUP(VENTAS[[#This Row],[Código del producto Vendido]],INVENTARIO[],25,FALSE),"-")</f>
        <v>Compra 9/12/2023</v>
      </c>
      <c r="C718" s="6"/>
      <c r="D718" s="6" t="s">
        <v>2301</v>
      </c>
      <c r="E718" s="6" t="s">
        <v>2233</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Row],[Comisión 10%]]-VENTAS[[#This Row],[Costo]]</f>
        <v>8.17</v>
      </c>
      <c r="M718" s="13"/>
    </row>
    <row r="719" spans="1:13" ht="14" x14ac:dyDescent="0.15">
      <c r="A719" s="124">
        <v>45324</v>
      </c>
      <c r="B719" t="str">
        <f>IFERROR(VLOOKUP(VENTAS[[#This Row],[Código del producto Vendido]],INVENTARIO[],25,FALSE),"-")</f>
        <v>Compra 9/12/2023</v>
      </c>
      <c r="C719" s="6"/>
      <c r="D719" s="6" t="s">
        <v>2300</v>
      </c>
      <c r="E719" s="6" t="s">
        <v>2243</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Row],[Comisión 10%]]-VENTAS[[#This Row],[Costo]]</f>
        <v>9.129999999999999</v>
      </c>
      <c r="M719" s="13"/>
    </row>
    <row r="720" spans="1:13" ht="13" customHeight="1" x14ac:dyDescent="0.15">
      <c r="A720" s="124">
        <v>45330</v>
      </c>
      <c r="B720">
        <f>IFERROR(VLOOKUP(VENTAS[[#This Row],[Código del producto Vendido]],INVENTARIO[],25,FALSE),"-")</f>
        <v>0</v>
      </c>
      <c r="C720" s="6"/>
      <c r="D720" s="6" t="s">
        <v>2301</v>
      </c>
      <c r="E720" s="6" t="s">
        <v>2262</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Row],[Comisión 10%]]-VENTAS[[#This Row],[Costo]]</f>
        <v>9.1999999999999993</v>
      </c>
      <c r="M720" s="13"/>
    </row>
    <row r="721" spans="1:13"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Row],[Comisión 10%]]-VENTAS[[#This Row],[Costo]]</f>
        <v>3.2300000000000004</v>
      </c>
      <c r="M721" s="13"/>
    </row>
    <row r="722" spans="1:13" ht="14" x14ac:dyDescent="0.15">
      <c r="A722" s="124">
        <v>45331</v>
      </c>
      <c r="B722" t="str">
        <f>IFERROR(VLOOKUP(VENTAS[[#This Row],[Código del producto Vendido]],INVENTARIO[],25,FALSE),"-")</f>
        <v>Compra 9/12/2023</v>
      </c>
      <c r="C722" s="6" t="s">
        <v>2618</v>
      </c>
      <c r="D722" s="6"/>
      <c r="E722" s="6" t="s">
        <v>2234</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Row],[Comisión 10%]]-VENTAS[[#This Row],[Costo]]</f>
        <v>13.9</v>
      </c>
      <c r="M722" s="13"/>
    </row>
    <row r="723" spans="1:13" ht="14" x14ac:dyDescent="0.15">
      <c r="A723" s="124">
        <v>45332</v>
      </c>
      <c r="B723" t="str">
        <f>IFERROR(VLOOKUP(VENTAS[[#This Row],[Código del producto Vendido]],INVENTARIO[],25,FALSE),"-")</f>
        <v>-</v>
      </c>
      <c r="C723" s="6"/>
      <c r="D723" s="6"/>
      <c r="E723" s="6"/>
      <c r="F723" s="4" t="str">
        <f>IFERROR(VLOOKUP(VENTAS[[#This Row],[Código del producto Vendido]],INVENTARIO[],5,FALSE),"-")</f>
        <v>-</v>
      </c>
      <c r="G723" s="4">
        <v>1</v>
      </c>
      <c r="H723" s="13">
        <v>28</v>
      </c>
      <c r="I723" s="13">
        <f>VENTAS[[#This Row],[Cantidad]]*VENTAS[[#This Row],[Precio Venta]]</f>
        <v>28</v>
      </c>
      <c r="J723" s="13">
        <f>IF(VENTAS[[#This Row],[Nombre del Gestor]]&gt;1,  VENTAS[[#This Row],[Total]]*10%, 0)</f>
        <v>0</v>
      </c>
      <c r="K723" s="13" t="e">
        <f>IFERROR(VLOOKUP(VENTAS[[#This Row],[Código del producto Vendido]],INVENTARIO[],20,FALSE),"-")*VENTAS[[#This Row],[Cantidad]]</f>
        <v>#VALUE!</v>
      </c>
      <c r="L723" s="13" t="e">
        <f>VENTAS[[#This Row],[Total]]-VENTAS[[#This Row],[Comisión 10%]]-VENTAS[[#This Row],[Costo]]</f>
        <v>#VALUE!</v>
      </c>
      <c r="M723" s="13"/>
    </row>
    <row r="724" spans="1:13" ht="14" x14ac:dyDescent="0.15">
      <c r="A724" s="124">
        <v>45333</v>
      </c>
      <c r="B724" t="str">
        <f>IFERROR(VLOOKUP(VENTAS[[#This Row],[Código del producto Vendido]],INVENTARIO[],25,FALSE),"-")</f>
        <v>Compra 9/12/2023</v>
      </c>
      <c r="C724" s="6" t="s">
        <v>2629</v>
      </c>
      <c r="D724" s="6"/>
      <c r="E724" s="6" t="s">
        <v>2227</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Row],[Comisión 10%]]-VENTAS[[#This Row],[Costo]]</f>
        <v>12.6</v>
      </c>
      <c r="M724" s="13"/>
    </row>
    <row r="725" spans="1:13" ht="14" x14ac:dyDescent="0.15">
      <c r="A725" s="124">
        <v>45333</v>
      </c>
      <c r="B725" t="str">
        <f>IFERROR(VLOOKUP(VENTAS[[#This Row],[Código del producto Vendido]],INVENTARIO[],25,FALSE),"-")</f>
        <v>Compra 9/12/2023</v>
      </c>
      <c r="C725" s="6"/>
      <c r="D725" s="6"/>
      <c r="E725" s="6" t="s">
        <v>2229</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Row],[Comisión 10%]]-VENTAS[[#This Row],[Costo]]</f>
        <v>13.03</v>
      </c>
      <c r="M725" s="13"/>
    </row>
    <row r="726" spans="1:13" ht="14" x14ac:dyDescent="0.15">
      <c r="A726" s="124">
        <v>45324</v>
      </c>
      <c r="B726">
        <f>IFERROR(VLOOKUP(VENTAS[[#This Row],[Código del producto Vendido]],INVENTARIO[],25,FALSE),"-")</f>
        <v>0</v>
      </c>
      <c r="C726" s="6"/>
      <c r="D726" s="6" t="s">
        <v>2301</v>
      </c>
      <c r="E726" s="6" t="s">
        <v>1899</v>
      </c>
      <c r="F726" s="4" t="str">
        <f>IFERROR(VLOOKUP(VENTAS[[#This Row],[Código del producto Vendido]],INVENTARIO[],5,FALSE),"-")</f>
        <v xml:space="preserve">Jean skinny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Row],[Comisión 10%]]-VENTAS[[#This Row],[Costo]]</f>
        <v>3.2100000000000009</v>
      </c>
      <c r="M726" s="13"/>
    </row>
    <row r="727" spans="1:13" ht="14" x14ac:dyDescent="0.15">
      <c r="A727" s="124">
        <v>45324</v>
      </c>
      <c r="B727" t="str">
        <f>IFERROR(VLOOKUP(VENTAS[[#This Row],[Código del producto Vendido]],INVENTARIO[],25,FALSE),"-")</f>
        <v>Compra 9/12/2023</v>
      </c>
      <c r="C727" s="6"/>
      <c r="D727" s="6" t="s">
        <v>2299</v>
      </c>
      <c r="E727" s="6" t="s">
        <v>2220</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Row],[Comisión 10%]]-VENTAS[[#This Row],[Costo]]</f>
        <v>10.06</v>
      </c>
      <c r="M727" s="13"/>
    </row>
    <row r="728" spans="1:13" ht="14" x14ac:dyDescent="0.15">
      <c r="A728" s="124">
        <v>45330</v>
      </c>
      <c r="B728" t="str">
        <f>IFERROR(VLOOKUP(VENTAS[[#This Row],[Código del producto Vendido]],INVENTARIO[],25,FALSE),"-")</f>
        <v>Compra 9/12/2023</v>
      </c>
      <c r="C728" s="6" t="s">
        <v>2630</v>
      </c>
      <c r="D728" s="6"/>
      <c r="E728" s="6" t="s">
        <v>2250</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Row],[Comisión 10%]]-VENTAS[[#This Row],[Costo]]</f>
        <v>9.2199999999999989</v>
      </c>
      <c r="M728" s="13"/>
    </row>
    <row r="729" spans="1:13" ht="14" x14ac:dyDescent="0.15">
      <c r="A729" s="124">
        <v>45330</v>
      </c>
      <c r="B729" t="str">
        <f>IFERROR(VLOOKUP(VENTAS[[#This Row],[Código del producto Vendido]],INVENTARIO[],25,FALSE),"-")</f>
        <v>Compra 9/12/2023</v>
      </c>
      <c r="C729" s="6" t="s">
        <v>2630</v>
      </c>
      <c r="D729" s="6"/>
      <c r="E729" s="6" t="s">
        <v>2252</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Row],[Comisión 10%]]-VENTAS[[#This Row],[Costo]]</f>
        <v>5.63</v>
      </c>
      <c r="M729" s="13"/>
    </row>
    <row r="730" spans="1:13" ht="14" x14ac:dyDescent="0.15">
      <c r="A730" s="124"/>
      <c r="B730" t="str">
        <f>IFERROR(VLOOKUP(VENTAS[[#This Row],[Código del producto Vendido]],INVENTARIO[],25,FALSE),"-")</f>
        <v>Compra 9/12/2023</v>
      </c>
      <c r="C730" s="6" t="s">
        <v>2618</v>
      </c>
      <c r="D730" s="6"/>
      <c r="E730" s="6" t="s">
        <v>2251</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Row],[Total]]-VENTAS[[#This Row],[Comisión 10%]]-VENTAS[[#This Row],[Costo]]</f>
        <v>5.63</v>
      </c>
      <c r="M730" s="13"/>
    </row>
    <row r="731" spans="1:13" ht="14" x14ac:dyDescent="0.15">
      <c r="A731" s="124">
        <v>45324</v>
      </c>
      <c r="B731" t="str">
        <f>IFERROR(VLOOKUP(VENTAS[[#This Row],[Código del producto Vendido]],INVENTARIO[],25,FALSE),"-")</f>
        <v>Compra 9/12/2023</v>
      </c>
      <c r="C731" s="6"/>
      <c r="D731" s="6"/>
      <c r="E731" s="6" t="s">
        <v>2261</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Row],[Comisión 10%]]-VENTAS[[#This Row],[Costo]]</f>
        <v>10.75</v>
      </c>
      <c r="M731" s="13"/>
    </row>
    <row r="732" spans="1:13" ht="14" x14ac:dyDescent="0.15">
      <c r="A732" s="124" t="s">
        <v>2307</v>
      </c>
      <c r="B732">
        <f>IFERROR(VLOOKUP(VENTAS[[#This Row],[Código del producto Vendido]],INVENTARIO[],25,FALSE),"-")</f>
        <v>0</v>
      </c>
      <c r="C732" s="6"/>
      <c r="D732" s="6"/>
      <c r="E732" s="6" t="s">
        <v>2265</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Row],[Total]]-VENTAS[[#This Row],[Comisión 10%]]-VENTAS[[#This Row],[Costo]]</f>
        <v>12</v>
      </c>
      <c r="M732" s="13"/>
    </row>
    <row r="733" spans="1:13" ht="14" x14ac:dyDescent="0.15">
      <c r="A733" s="124"/>
      <c r="B733" t="str">
        <f>IFERROR(VLOOKUP(VENTAS[[#This Row],[Código del producto Vendido]],INVENTARIO[],25,FALSE),"-")</f>
        <v>Compra Shein22012024</v>
      </c>
      <c r="C733" s="6" t="s">
        <v>2631</v>
      </c>
      <c r="D733" s="6"/>
      <c r="E733" s="6" t="s">
        <v>2613</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Row],[Total]]-VENTAS[[#This Row],[Comisión 10%]]-VENTAS[[#This Row],[Costo]]</f>
        <v>7.0588235294117645</v>
      </c>
      <c r="M733" s="13"/>
    </row>
    <row r="734" spans="1:13" ht="14" x14ac:dyDescent="0.15">
      <c r="A734" s="124">
        <v>45335</v>
      </c>
      <c r="C734" s="6" t="s">
        <v>690</v>
      </c>
      <c r="D734" s="6"/>
      <c r="E734" s="6" t="s">
        <v>2602</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Row],[Comisión 10%]]-VENTAS[[#This Row],[Costo]]</f>
        <v>13.529411764705884</v>
      </c>
      <c r="M734" s="13"/>
    </row>
    <row r="735" spans="1:13" ht="14" x14ac:dyDescent="0.15">
      <c r="A735" s="124"/>
      <c r="C735" s="6"/>
      <c r="D735" s="6"/>
      <c r="E735" s="6" t="s">
        <v>2587</v>
      </c>
      <c r="F735" s="4" t="str">
        <f>IFERROR(VLOOKUP(VENTAS[[#This Row],[Código del producto Vendido]],INVENTARIO[],5,FALSE),"-")</f>
        <v>Pasador de cabello en forma de lazo</v>
      </c>
      <c r="G735" s="4">
        <v>1</v>
      </c>
      <c r="H735" s="13">
        <v>2.5</v>
      </c>
      <c r="I735" s="13">
        <f>VENTAS[[#This Row],[Cantidad]]*VENTAS[[#This Row],[Precio Venta]]</f>
        <v>2.5</v>
      </c>
      <c r="J735" s="13">
        <f>IF(VENTAS[[#This Row],[Nombre del Gestor]]&gt;1,  VENTAS[[#This Row],[Total]]*10%, 0)</f>
        <v>0</v>
      </c>
      <c r="K735" s="13">
        <f>IFERROR(VLOOKUP(VENTAS[[#This Row],[Código del producto Vendido]],INVENTARIO[],20,FALSE),"-")*VENTAS[[#This Row],[Cantidad]]</f>
        <v>1.7352941176470589</v>
      </c>
      <c r="L735" s="13">
        <f>VENTAS[[#This Row],[Total]]-VENTAS[[#This Row],[Comisión 10%]]-VENTAS[[#This Row],[Costo]]</f>
        <v>0.76470588235294112</v>
      </c>
      <c r="M735" s="13"/>
    </row>
    <row r="736" spans="1:13" ht="14" x14ac:dyDescent="0.15">
      <c r="A736" s="124">
        <v>45327</v>
      </c>
      <c r="C736" s="6" t="s">
        <v>2618</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Row],[Comisión 10%]]-VENTAS[[#This Row],[Costo]]</f>
        <v>5.3338888888888896</v>
      </c>
      <c r="M736" s="13"/>
    </row>
    <row r="737" spans="1:13" ht="14" x14ac:dyDescent="0.15">
      <c r="A737" s="124">
        <v>45327</v>
      </c>
      <c r="C737" s="6" t="s">
        <v>2618</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Row],[Comisión 10%]]-VENTAS[[#This Row],[Costo]]</f>
        <v>13</v>
      </c>
      <c r="M737" s="13"/>
    </row>
    <row r="738" spans="1:13" ht="14" x14ac:dyDescent="0.15">
      <c r="A738" s="124">
        <v>45329</v>
      </c>
      <c r="C738" s="6"/>
      <c r="D738" s="6" t="s">
        <v>2300</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Row],[Comisión 10%]]-VENTAS[[#This Row],[Costo]]</f>
        <v>3.2100000000000009</v>
      </c>
      <c r="M738" s="13"/>
    </row>
    <row r="739" spans="1:13" ht="14" x14ac:dyDescent="0.15">
      <c r="A739" s="124" t="s">
        <v>2307</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Row],[Total]]-VENTAS[[#This Row],[Comisión 10%]]-VENTAS[[#This Row],[Costo]]</f>
        <v>0.75861111111111112</v>
      </c>
      <c r="M739" s="13"/>
    </row>
    <row r="740" spans="1:13" ht="14" x14ac:dyDescent="0.15">
      <c r="A740" s="124">
        <v>45329</v>
      </c>
      <c r="C740" s="6"/>
      <c r="D740" s="6"/>
      <c r="E740" s="6" t="s">
        <v>2580</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Row],[Comisión 10%]]-VENTAS[[#This Row],[Costo]]</f>
        <v>3.3264705882352938</v>
      </c>
      <c r="M740" s="13"/>
    </row>
    <row r="741" spans="1:13" ht="14" x14ac:dyDescent="0.15">
      <c r="A741" s="124">
        <v>45329</v>
      </c>
      <c r="C741" s="6"/>
      <c r="D741" s="6"/>
      <c r="E741" s="6" t="s">
        <v>2581</v>
      </c>
      <c r="F741" s="4" t="str">
        <f>IFERROR(VLOOKUP(VENTAS[[#This Row],[Código del producto Vendido]],INVENTARIO[],5,FALSE),"-")</f>
        <v>Horquillas en forma de lazo</v>
      </c>
      <c r="G741" s="4">
        <v>1</v>
      </c>
      <c r="H741" s="13">
        <v>2.5</v>
      </c>
      <c r="I741" s="13">
        <f>VENTAS[[#This Row],[Cantidad]]*VENTAS[[#This Row],[Precio Venta]]</f>
        <v>2.5</v>
      </c>
      <c r="J741" s="13">
        <f>IF(VENTAS[[#This Row],[Nombre del Gestor]]&gt;1,  VENTAS[[#This Row],[Total]]*10%, 0)</f>
        <v>0</v>
      </c>
      <c r="K741" s="13">
        <f>IFERROR(VLOOKUP(VENTAS[[#This Row],[Código del producto Vendido]],INVENTARIO[],20,FALSE),"-")*VENTAS[[#This Row],[Cantidad]]</f>
        <v>1.3911764705882352</v>
      </c>
      <c r="L741" s="13">
        <f>VENTAS[[#This Row],[Total]]-VENTAS[[#This Row],[Comisión 10%]]-VENTAS[[#This Row],[Costo]]</f>
        <v>1.1088235294117648</v>
      </c>
      <c r="M741" s="13"/>
    </row>
    <row r="742" spans="1:13" ht="14" x14ac:dyDescent="0.15">
      <c r="A742" s="124">
        <v>45329</v>
      </c>
      <c r="C742" s="6"/>
      <c r="D742" s="6"/>
      <c r="E742" s="6" t="s">
        <v>2582</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Row],[Comisión 10%]]-VENTAS[[#This Row],[Costo]]</f>
        <v>2.2176470588235295</v>
      </c>
      <c r="M742" s="13"/>
    </row>
    <row r="743" spans="1:13" ht="14" x14ac:dyDescent="0.15">
      <c r="A743" s="124"/>
      <c r="C743" s="6"/>
      <c r="D743" s="6"/>
      <c r="E743" s="6" t="s">
        <v>2587</v>
      </c>
      <c r="F743" s="4" t="str">
        <f>IFERROR(VLOOKUP(VENTAS[[#This Row],[Código del producto Vendido]],INVENTARIO[],5,FALSE),"-")</f>
        <v>Pasador de cabello en forma de lazo</v>
      </c>
      <c r="G743" s="4">
        <v>1</v>
      </c>
      <c r="H743" s="13">
        <v>2.5</v>
      </c>
      <c r="I743" s="13">
        <f>VENTAS[[#This Row],[Cantidad]]*VENTAS[[#This Row],[Precio Venta]]</f>
        <v>2.5</v>
      </c>
      <c r="J743" s="13">
        <f>IF(VENTAS[[#This Row],[Nombre del Gestor]]&gt;1,  VENTAS[[#This Row],[Total]]*10%, 0)</f>
        <v>0</v>
      </c>
      <c r="K743" s="13">
        <f>IFERROR(VLOOKUP(VENTAS[[#This Row],[Código del producto Vendido]],INVENTARIO[],20,FALSE),"-")*VENTAS[[#This Row],[Cantidad]]</f>
        <v>1.7352941176470589</v>
      </c>
      <c r="L743" s="13">
        <f>VENTAS[[#This Row],[Total]]-VENTAS[[#This Row],[Comisión 10%]]-VENTAS[[#This Row],[Costo]]</f>
        <v>0.76470588235294112</v>
      </c>
      <c r="M743" s="13"/>
    </row>
    <row r="744" spans="1:13" ht="14" x14ac:dyDescent="0.15">
      <c r="A744" s="124">
        <v>45337</v>
      </c>
      <c r="C744" s="6"/>
      <c r="D744" s="6" t="s">
        <v>1786</v>
      </c>
      <c r="E744" s="6" t="s">
        <v>2582</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Row],[Comisión 10%]]-VENTAS[[#This Row],[Costo]]</f>
        <v>0.85882352941176476</v>
      </c>
      <c r="M744" s="13"/>
    </row>
    <row r="745" spans="1:13" ht="14" x14ac:dyDescent="0.15">
      <c r="A745" s="124">
        <v>45337</v>
      </c>
      <c r="C745" s="6"/>
      <c r="D745" s="6" t="s">
        <v>1786</v>
      </c>
      <c r="E745" s="6" t="s">
        <v>2588</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Row],[Comisión 10%]]-VENTAS[[#This Row],[Costo]]</f>
        <v>-0.11176470588235299</v>
      </c>
      <c r="M745" s="13"/>
    </row>
    <row r="746" spans="1:13"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Row],[Comisión 10%]]-VENTAS[[#This Row],[Costo]]</f>
        <v>11.313333333333333</v>
      </c>
      <c r="M746" s="13"/>
    </row>
    <row r="747" spans="1:13" ht="14" x14ac:dyDescent="0.15">
      <c r="A747" s="124" t="s">
        <v>2307</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Row],[Total]]-VENTAS[[#This Row],[Comisión 10%]]-VENTAS[[#This Row],[Costo]]</f>
        <v>7.8911764705882357</v>
      </c>
      <c r="M747" s="13"/>
    </row>
    <row r="748" spans="1:13" ht="13" customHeight="1" x14ac:dyDescent="0.15">
      <c r="A748" s="124">
        <v>45329</v>
      </c>
      <c r="C748" s="6" t="s">
        <v>2656</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Row],[Comisión 10%]]-VENTAS[[#This Row],[Costo]]</f>
        <v>5.6183333333333332</v>
      </c>
      <c r="M748" s="13"/>
    </row>
    <row r="749" spans="1:13" ht="14" x14ac:dyDescent="0.15">
      <c r="A749" s="124">
        <v>45337</v>
      </c>
      <c r="C749" s="6" t="s">
        <v>2642</v>
      </c>
      <c r="D749" s="6"/>
      <c r="E749" s="6" t="s">
        <v>2215</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Row],[Comisión 10%]]-VENTAS[[#This Row],[Costo]]</f>
        <v>10.199999999999999</v>
      </c>
      <c r="M749" s="13"/>
    </row>
    <row r="750" spans="1:13" ht="14" x14ac:dyDescent="0.15">
      <c r="A750" s="124">
        <v>45337</v>
      </c>
      <c r="C750" s="6" t="s">
        <v>2642</v>
      </c>
      <c r="D750" s="6"/>
      <c r="E750" s="6" t="s">
        <v>2217</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Row],[Comisión 10%]]-VENTAS[[#This Row],[Costo]]</f>
        <v>20.16</v>
      </c>
      <c r="M750" s="13"/>
    </row>
    <row r="751" spans="1:13" ht="14" x14ac:dyDescent="0.15">
      <c r="A751" s="124">
        <v>45337</v>
      </c>
      <c r="C751" s="6" t="s">
        <v>2642</v>
      </c>
      <c r="D751" s="6"/>
      <c r="E751" s="6" t="s">
        <v>2626</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Row],[Comisión 10%]]-VENTAS[[#This Row],[Costo]]</f>
        <v>3.7647058823529411</v>
      </c>
      <c r="M751" s="13"/>
    </row>
    <row r="752" spans="1:13" ht="14" x14ac:dyDescent="0.15">
      <c r="A752" s="124">
        <v>45337</v>
      </c>
      <c r="C752" s="6" t="s">
        <v>2618</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Row],[Comisión 10%]]-VENTAS[[#This Row],[Costo]]</f>
        <v>7.1166666666666671</v>
      </c>
      <c r="M752" s="13"/>
    </row>
    <row r="753" spans="1:13" ht="14" x14ac:dyDescent="0.15">
      <c r="A753" s="124">
        <v>45337</v>
      </c>
      <c r="C753" s="6" t="s">
        <v>2298</v>
      </c>
      <c r="D753" s="6"/>
      <c r="E753" s="6" t="s">
        <v>2118</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Row],[Comisión 10%]]-VENTAS[[#This Row],[Costo]]</f>
        <v>11.5</v>
      </c>
      <c r="M753" s="13"/>
    </row>
    <row r="754" spans="1:13" ht="14" x14ac:dyDescent="0.15">
      <c r="A754" s="124">
        <v>45337</v>
      </c>
      <c r="C754" s="6"/>
      <c r="D754" s="6"/>
      <c r="E754" s="6" t="s">
        <v>2581</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Row],[Comisión 10%]]-VENTAS[[#This Row],[Costo]]</f>
        <v>1.1088235294117648</v>
      </c>
      <c r="M754" s="13"/>
    </row>
    <row r="755" spans="1:13" ht="14" x14ac:dyDescent="0.15">
      <c r="A755" s="124">
        <v>45343</v>
      </c>
      <c r="C755" s="6" t="s">
        <v>2653</v>
      </c>
      <c r="D755" s="6"/>
      <c r="E755" s="6" t="s">
        <v>2348</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Row],[Comisión 10%]]-VENTAS[[#This Row],[Costo]]</f>
        <v>9</v>
      </c>
      <c r="M755" s="13"/>
    </row>
    <row r="756" spans="1:13" ht="14" x14ac:dyDescent="0.15">
      <c r="A756" s="124">
        <v>45324</v>
      </c>
      <c r="F756" s="4" t="str">
        <f>IFERROR(VLOOKUP(VENTAS[[#This Row],[Código del producto Vendido]],INVENTARIO[],5,FALSE),"-")</f>
        <v>-</v>
      </c>
      <c r="G756" s="4">
        <v>1</v>
      </c>
      <c r="H756" s="13">
        <v>28</v>
      </c>
      <c r="I756" s="13">
        <f>VENTAS[[#This Row],[Cantidad]]*VENTAS[[#This Row],[Precio Venta]]</f>
        <v>28</v>
      </c>
      <c r="J756" s="13">
        <f>IF(VENTAS[[#This Row],[Nombre del Gestor]]&gt;1,  VENTAS[[#This Row],[Total]]*10%, 0)</f>
        <v>0</v>
      </c>
      <c r="K756" s="13" t="e">
        <f>IFERROR(VLOOKUP(VENTAS[[#This Row],[Código del producto Vendido]],INVENTARIO[],20,FALSE),"-")*VENTAS[[#This Row],[Cantidad]]</f>
        <v>#VALUE!</v>
      </c>
      <c r="L756" s="13" t="e">
        <f>VENTAS[[#This Row],[Total]]-VENTAS[[#This Row],[Comisión 10%]]-VENTAS[[#This Row],[Costo]]</f>
        <v>#VALUE!</v>
      </c>
      <c r="M756" s="13"/>
    </row>
    <row r="757" spans="1:13" ht="14" x14ac:dyDescent="0.15">
      <c r="A757" s="124">
        <v>45324</v>
      </c>
      <c r="E757" t="s">
        <v>2256</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Row],[Comisión 10%]]-VENTAS[[#This Row],[Costo]]</f>
        <v>14.03</v>
      </c>
      <c r="M757" s="13"/>
    </row>
    <row r="758" spans="1:13" ht="14" x14ac:dyDescent="0.15">
      <c r="A758" s="124">
        <v>45324</v>
      </c>
      <c r="E758" t="s">
        <v>2220</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Row],[Comisión 10%]]-VENTAS[[#This Row],[Costo]]</f>
        <v>12.26</v>
      </c>
      <c r="M758" s="13"/>
    </row>
    <row r="759" spans="1:13" ht="14" x14ac:dyDescent="0.15">
      <c r="A759" s="124">
        <v>45347</v>
      </c>
      <c r="E759" t="s">
        <v>2215</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Row],[Comisión 10%]]-VENTAS[[#This Row],[Costo]]</f>
        <v>10.199999999999999</v>
      </c>
      <c r="M759" s="13"/>
    </row>
    <row r="760" spans="1:13" ht="14" x14ac:dyDescent="0.15">
      <c r="A760" s="124">
        <v>45339</v>
      </c>
      <c r="E760" t="s">
        <v>2609</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Row],[Comisión 10%]]-VENTAS[[#This Row],[Costo]]</f>
        <v>8.6470588235294112</v>
      </c>
      <c r="M760" s="13"/>
    </row>
    <row r="761" spans="1:13"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Row],[Comisión 10%]]-VENTAS[[#This Row],[Costo]]</f>
        <v>5.6000000000000014</v>
      </c>
      <c r="M761" s="13"/>
    </row>
    <row r="762" spans="1:13" ht="14" x14ac:dyDescent="0.15">
      <c r="A762" s="124">
        <v>45350</v>
      </c>
      <c r="C762" t="s">
        <v>1990</v>
      </c>
      <c r="D762" t="s">
        <v>1986</v>
      </c>
      <c r="E762" t="s">
        <v>2157</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Row],[Comisión 10%]]-VENTAS[[#This Row],[Costo]]</f>
        <v>11.5</v>
      </c>
      <c r="M762" s="13"/>
    </row>
    <row r="763" spans="1:13" ht="14" x14ac:dyDescent="0.15">
      <c r="A763" s="124">
        <v>45346</v>
      </c>
      <c r="C763" t="s">
        <v>2631</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Row],[Comisión 10%]]-VENTAS[[#This Row],[Costo]]</f>
        <v>11.313333333333333</v>
      </c>
      <c r="M763" s="13"/>
    </row>
    <row r="764" spans="1:13" ht="14" x14ac:dyDescent="0.15">
      <c r="A764" s="124">
        <v>45346</v>
      </c>
      <c r="C764" t="s">
        <v>2631</v>
      </c>
      <c r="E764" t="s">
        <v>2221</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Row],[Comisión 10%]]-VENTAS[[#This Row],[Costo]]</f>
        <v>12.26</v>
      </c>
      <c r="M764" s="13"/>
    </row>
    <row r="765" spans="1:13"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Row],[Comisión 10%]]-VENTAS[[#This Row],[Costo]]</f>
        <v>8.2100000000000009</v>
      </c>
      <c r="M765" s="13"/>
    </row>
    <row r="766" spans="1:13" ht="14" x14ac:dyDescent="0.15">
      <c r="A766" s="124">
        <v>45346</v>
      </c>
      <c r="D766" t="s">
        <v>1786</v>
      </c>
      <c r="E766" t="s">
        <v>1664</v>
      </c>
      <c r="F766" s="4" t="str">
        <f>IFERROR(VLOOKUP(VENTAS[[#This Row],[Código del producto Vendido]],INVENTARIO[],5,FALSE),"-")</f>
        <v>Vestido tropical</v>
      </c>
      <c r="G766" s="4">
        <v>1</v>
      </c>
      <c r="H766" s="13">
        <v>30</v>
      </c>
      <c r="I766" s="13">
        <f>VENTAS[[#This Row],[Cantidad]]*VENTAS[[#This Row],[Precio Venta]]</f>
        <v>30</v>
      </c>
      <c r="J766" s="13">
        <f>IF(VENTAS[[#This Row],[Nombre del Gestor]]&gt;1,  VENTAS[[#This Row],[Total]]*10%, 0)</f>
        <v>3</v>
      </c>
      <c r="K766" s="13">
        <f>IFERROR(VLOOKUP(VENTAS[[#This Row],[Código del producto Vendido]],INVENTARIO[],20,FALSE),"-")*VENTAS[[#This Row],[Cantidad]]</f>
        <v>19.018636363636364</v>
      </c>
      <c r="L766" s="13">
        <f>VENTAS[[#This Row],[Total]]-VENTAS[[#This Row],[Comisión 10%]]-VENTAS[[#This Row],[Costo]]</f>
        <v>7.9813636363636355</v>
      </c>
      <c r="M766" s="13"/>
    </row>
    <row r="767" spans="1:13" ht="14" x14ac:dyDescent="0.15">
      <c r="A767" s="124">
        <v>45346</v>
      </c>
      <c r="C767" t="s">
        <v>2657</v>
      </c>
      <c r="E767" t="s">
        <v>1823</v>
      </c>
      <c r="F767" s="4" t="str">
        <f>IFERROR(VLOOKUP(VENTAS[[#This Row],[Código del producto Vendido]],INVENTARIO[],5,FALSE),"-")</f>
        <v>Conjunto de top y falda cruzada</v>
      </c>
      <c r="G767" s="4">
        <v>1</v>
      </c>
      <c r="H767" s="13">
        <v>0</v>
      </c>
      <c r="I767" s="13">
        <f>VENTAS[[#This Row],[Cantidad]]*VENTAS[[#This Row],[Precio Venta]]</f>
        <v>0</v>
      </c>
      <c r="J767" s="13">
        <f>IF(VENTAS[[#This Row],[Nombre del Gestor]]&gt;1,  VENTAS[[#This Row],[Total]]*10%, 0)</f>
        <v>0</v>
      </c>
      <c r="K767" s="13">
        <f>IFERROR(VLOOKUP(VENTAS[[#This Row],[Código del producto Vendido]],INVENTARIO[],20,FALSE),"-")*VENTAS[[#This Row],[Cantidad]]</f>
        <v>27.82</v>
      </c>
      <c r="L767" s="13">
        <f>VENTAS[[#This Row],[Total]]-VENTAS[[#This Row],[Comisión 10%]]-VENTAS[[#This Row],[Costo]]</f>
        <v>-27.82</v>
      </c>
      <c r="M767" s="13"/>
    </row>
    <row r="768" spans="1:13" ht="42" x14ac:dyDescent="0.15">
      <c r="A768" s="124">
        <v>45346</v>
      </c>
      <c r="C768" t="s">
        <v>2658</v>
      </c>
      <c r="F768" s="4" t="str">
        <f>IFERROR(VLOOKUP(VENTAS[[#This Row],[Código del producto Vendido]],INVENTARIO[],5,FALSE),"-")</f>
        <v>-</v>
      </c>
      <c r="G768" s="4">
        <v>10</v>
      </c>
      <c r="H768" s="13">
        <v>1.8</v>
      </c>
      <c r="I768" s="13">
        <f>VENTAS[[#This Row],[Cantidad]]*VENTAS[[#This Row],[Precio Venta]]</f>
        <v>18</v>
      </c>
      <c r="J768" s="13">
        <f>IF(VENTAS[[#This Row],[Nombre del Gestor]]&gt;1,  VENTAS[[#This Row],[Total]]*10%, 0)</f>
        <v>0</v>
      </c>
      <c r="K768" s="13" t="e">
        <f>IFERROR(VLOOKUP(VENTAS[[#This Row],[Código del producto Vendido]],INVENTARIO[],20,FALSE),"-")*VENTAS[[#This Row],[Cantidad]]</f>
        <v>#VALUE!</v>
      </c>
      <c r="L768" s="13" t="e">
        <f>VENTAS[[#This Row],[Total]]-VENTAS[[#This Row],[Comisión 10%]]-VENTAS[[#This Row],[Costo]]</f>
        <v>#VALUE!</v>
      </c>
      <c r="M768" s="13"/>
    </row>
    <row r="769" spans="1:13" ht="14" x14ac:dyDescent="0.15">
      <c r="A769" s="124">
        <v>45346</v>
      </c>
      <c r="C769" t="s">
        <v>2618</v>
      </c>
      <c r="E769" t="s">
        <v>1406</v>
      </c>
      <c r="F769" s="4" t="str">
        <f>IFERROR(VLOOKUP(VENTAS[[#This Row],[Código del producto Vendido]],INVENTARIO[],5,FALSE),"-")</f>
        <v xml:space="preserve"> Pantalón ancho con cinturón</v>
      </c>
      <c r="G769" s="4">
        <v>1</v>
      </c>
      <c r="H769" s="13">
        <v>23</v>
      </c>
      <c r="I769" s="13">
        <f>VENTAS[[#This Row],[Cantidad]]*VENTAS[[#This Row],[Precio Venta]]</f>
        <v>23</v>
      </c>
      <c r="J769" s="13">
        <f>IF(VENTAS[[#This Row],[Nombre del Gestor]]&gt;1,  VENTAS[[#This Row],[Total]]*10%, 0)</f>
        <v>0</v>
      </c>
      <c r="K769" s="13">
        <f>IFERROR(VLOOKUP(VENTAS[[#This Row],[Código del producto Vendido]],INVENTARIO[],20,FALSE),"-")*VENTAS[[#This Row],[Cantidad]]</f>
        <v>13.944444444444445</v>
      </c>
      <c r="L769" s="13">
        <f>VENTAS[[#This Row],[Total]]-VENTAS[[#This Row],[Comisión 10%]]-VENTAS[[#This Row],[Costo]]</f>
        <v>9.0555555555555554</v>
      </c>
      <c r="M769" s="13"/>
    </row>
    <row r="770" spans="1:13" ht="14" x14ac:dyDescent="0.15">
      <c r="A770" s="124">
        <v>45346</v>
      </c>
      <c r="C770" t="s">
        <v>2676</v>
      </c>
      <c r="E770" t="s">
        <v>1432</v>
      </c>
      <c r="F770" s="4" t="str">
        <f>IFERROR(VLOOKUP(VENTAS[[#This Row],[Código del producto Vendido]],INVENTARIO[],5,FALSE),"-")</f>
        <v xml:space="preserve"> Conjunto elegante acanalado </v>
      </c>
      <c r="G770" s="4">
        <v>1</v>
      </c>
      <c r="H770" s="13">
        <v>30</v>
      </c>
      <c r="I770" s="13">
        <f>VENTAS[[#This Row],[Cantidad]]*VENTAS[[#This Row],[Precio Venta]]</f>
        <v>30</v>
      </c>
      <c r="J770" s="13">
        <f>IF(VENTAS[[#This Row],[Nombre del Gestor]]&gt;1,  VENTAS[[#This Row],[Total]]*10%, 0)</f>
        <v>0</v>
      </c>
      <c r="K770" s="13">
        <f>IFERROR(VLOOKUP(VENTAS[[#This Row],[Código del producto Vendido]],INVENTARIO[],20,FALSE),"-")*VENTAS[[#This Row],[Cantidad]]</f>
        <v>14.793333333333333</v>
      </c>
      <c r="L770" s="13">
        <f>VENTAS[[#This Row],[Total]]-VENTAS[[#This Row],[Comisión 10%]]-VENTAS[[#This Row],[Costo]]</f>
        <v>15.206666666666667</v>
      </c>
      <c r="M770" s="13"/>
    </row>
    <row r="771" spans="1:13" ht="14" x14ac:dyDescent="0.15">
      <c r="A771" s="124">
        <v>45346</v>
      </c>
      <c r="C771" t="s">
        <v>2678</v>
      </c>
      <c r="E771" t="s">
        <v>1547</v>
      </c>
      <c r="F771" s="4" t="str">
        <f>IFERROR(VLOOKUP(VENTAS[[#This Row],[Código del producto Vendido]],INVENTARIO[],5,FALSE),"-")</f>
        <v>Vestido con estampado floral</v>
      </c>
      <c r="G771" s="4">
        <v>1</v>
      </c>
      <c r="H771" s="13">
        <v>0</v>
      </c>
      <c r="I771" s="13">
        <f>VENTAS[[#This Row],[Cantidad]]*VENTAS[[#This Row],[Precio Venta]]</f>
        <v>0</v>
      </c>
      <c r="J771" s="13">
        <f>IF(VENTAS[[#This Row],[Nombre del Gestor]]&gt;1,  VENTAS[[#This Row],[Total]]*10%, 0)</f>
        <v>0</v>
      </c>
      <c r="K771" s="13">
        <f>IFERROR(VLOOKUP(VENTAS[[#This Row],[Código del producto Vendido]],INVENTARIO[],20,FALSE),"-")*VENTAS[[#This Row],[Cantidad]]</f>
        <v>10.722222222222221</v>
      </c>
      <c r="L771" s="13">
        <f>VENTAS[[#This Row],[Total]]-VENTAS[[#This Row],[Comisión 10%]]-VENTAS[[#This Row],[Costo]]</f>
        <v>-10.722222222222221</v>
      </c>
      <c r="M771" s="13"/>
    </row>
    <row r="772" spans="1:13" ht="14" x14ac:dyDescent="0.15">
      <c r="A772" s="124">
        <v>45346</v>
      </c>
      <c r="C772" t="s">
        <v>2676</v>
      </c>
      <c r="E772" t="s">
        <v>1599</v>
      </c>
      <c r="F772" s="4" t="str">
        <f>IFERROR(VLOOKUP(VENTAS[[#This Row],[Código del producto Vendido]],INVENTARIO[],5,FALSE),"-")</f>
        <v>Visera rosa</v>
      </c>
      <c r="G772" s="4">
        <v>1</v>
      </c>
      <c r="H772" s="13">
        <v>15</v>
      </c>
      <c r="I772" s="13">
        <f>VENTAS[[#This Row],[Cantidad]]*VENTAS[[#This Row],[Precio Venta]]</f>
        <v>15</v>
      </c>
      <c r="J772" s="13">
        <f>IF(VENTAS[[#This Row],[Nombre del Gestor]]&gt;1,  VENTAS[[#This Row],[Total]]*10%, 0)</f>
        <v>0</v>
      </c>
      <c r="K772" s="13">
        <f>IFERROR(VLOOKUP(VENTAS[[#This Row],[Código del producto Vendido]],INVENTARIO[],20,FALSE),"-")*VENTAS[[#This Row],[Cantidad]]</f>
        <v>11.555555555555555</v>
      </c>
      <c r="L772" s="13">
        <f>VENTAS[[#This Row],[Total]]-VENTAS[[#This Row],[Comisión 10%]]-VENTAS[[#This Row],[Costo]]</f>
        <v>3.4444444444444446</v>
      </c>
      <c r="M772" s="13"/>
    </row>
    <row r="773" spans="1:13" ht="14" x14ac:dyDescent="0.15">
      <c r="A773" s="124">
        <v>45346</v>
      </c>
      <c r="C773" t="s">
        <v>2676</v>
      </c>
      <c r="E773" t="s">
        <v>2599</v>
      </c>
      <c r="F773" s="4" t="str">
        <f>IFERROR(VLOOKUP(VENTAS[[#This Row],[Código del producto Vendido]],INVENTARIO[],5,FALSE),"-")</f>
        <v>Calcetines bajos</v>
      </c>
      <c r="G773" s="4">
        <v>2</v>
      </c>
      <c r="H773" s="13">
        <v>1</v>
      </c>
      <c r="I773" s="13">
        <f>VENTAS[[#This Row],[Cantidad]]*VENTAS[[#This Row],[Precio Venta]]</f>
        <v>2</v>
      </c>
      <c r="J773" s="13">
        <f>IF(VENTAS[[#This Row],[Nombre del Gestor]]&gt;1,  VENTAS[[#This Row],[Total]]*10%, 0)</f>
        <v>0</v>
      </c>
      <c r="K773" s="13">
        <f>IFERROR(VLOOKUP(VENTAS[[#This Row],[Código del producto Vendido]],INVENTARIO[],20,FALSE),"-")*VENTAS[[#This Row],[Cantidad]]</f>
        <v>0.85882352941176465</v>
      </c>
      <c r="L773" s="13">
        <f>VENTAS[[#This Row],[Total]]-VENTAS[[#This Row],[Comisión 10%]]-VENTAS[[#This Row],[Costo]]</f>
        <v>1.1411764705882352</v>
      </c>
      <c r="M773" s="13"/>
    </row>
    <row r="774" spans="1:13" ht="14" x14ac:dyDescent="0.15">
      <c r="A774" s="124">
        <v>45359</v>
      </c>
      <c r="C774" t="s">
        <v>1786</v>
      </c>
      <c r="E774" t="s">
        <v>2589</v>
      </c>
      <c r="F774" s="4" t="str">
        <f>IFERROR(VLOOKUP(VENTAS[[#This Row],[Código del producto Vendido]],INVENTARIO[],5,FALSE),"-")</f>
        <v xml:space="preserve">Traje de baño blanco sexy </v>
      </c>
      <c r="G774" s="4">
        <v>1</v>
      </c>
      <c r="H774" s="13">
        <v>20</v>
      </c>
      <c r="I774" s="13">
        <f>VENTAS[[#This Row],[Cantidad]]*VENTAS[[#This Row],[Precio Venta]]</f>
        <v>20</v>
      </c>
      <c r="J774" s="13">
        <f>IF(VENTAS[[#This Row],[Nombre del Gestor]]&gt;1,  VENTAS[[#This Row],[Total]]*10%, 0)</f>
        <v>0</v>
      </c>
      <c r="K774" s="13">
        <f>IFERROR(VLOOKUP(VENTAS[[#This Row],[Código del producto Vendido]],INVENTARIO[],20,FALSE),"-")*VENTAS[[#This Row],[Cantidad]]</f>
        <v>9.5882352941176467</v>
      </c>
      <c r="L774" s="13">
        <f>VENTAS[[#This Row],[Total]]-VENTAS[[#This Row],[Comisión 10%]]-VENTAS[[#This Row],[Costo]]</f>
        <v>10.411764705882353</v>
      </c>
      <c r="M774" s="13"/>
    </row>
    <row r="775" spans="1:13" ht="14" x14ac:dyDescent="0.15">
      <c r="A775" s="124">
        <v>45359</v>
      </c>
      <c r="C775" t="s">
        <v>1786</v>
      </c>
      <c r="E775" t="s">
        <v>1668</v>
      </c>
      <c r="F775" s="4" t="str">
        <f>IFERROR(VLOOKUP(VENTAS[[#This Row],[Código del producto Vendido]],INVENTARIO[],5,FALSE),"-")</f>
        <v xml:space="preserve"> Top Básico Business </v>
      </c>
      <c r="G775" s="4">
        <v>1</v>
      </c>
      <c r="H775" s="13">
        <v>12</v>
      </c>
      <c r="I775" s="13">
        <f>VENTAS[[#This Row],[Cantidad]]*VENTAS[[#This Row],[Precio Venta]]</f>
        <v>12</v>
      </c>
      <c r="J775" s="13">
        <f>IF(VENTAS[[#This Row],[Nombre del Gestor]]&gt;1,  VENTAS[[#This Row],[Total]]*10%, 0)</f>
        <v>0</v>
      </c>
      <c r="K775" s="13">
        <f>IFERROR(VLOOKUP(VENTAS[[#This Row],[Código del producto Vendido]],INVENTARIO[],20,FALSE),"-")*VENTAS[[#This Row],[Cantidad]]</f>
        <v>7.2090909090909081</v>
      </c>
      <c r="L775" s="13">
        <f>VENTAS[[#This Row],[Total]]-VENTAS[[#This Row],[Comisión 10%]]-VENTAS[[#This Row],[Costo]]</f>
        <v>4.7909090909090919</v>
      </c>
      <c r="M775" s="13"/>
    </row>
    <row r="776" spans="1:13" ht="14" x14ac:dyDescent="0.15">
      <c r="A776" s="124">
        <v>45359</v>
      </c>
      <c r="C776" t="s">
        <v>2004</v>
      </c>
      <c r="E776" t="s">
        <v>2256</v>
      </c>
      <c r="F776" s="4" t="str">
        <f>IFERROR(VLOOKUP(VENTAS[[#This Row],[Código del producto Vendido]],INVENTARIO[],5,FALSE),"-")</f>
        <v>Conjunto Albaricoque</v>
      </c>
      <c r="G776" s="4">
        <v>1</v>
      </c>
      <c r="H776" s="13">
        <v>28</v>
      </c>
      <c r="I776" s="13">
        <f>VENTAS[[#This Row],[Cantidad]]*VENTAS[[#This Row],[Precio Venta]]</f>
        <v>28</v>
      </c>
      <c r="J776" s="13">
        <f>IF(VENTAS[[#This Row],[Nombre del Gestor]]&gt;1,  VENTAS[[#This Row],[Total]]*10%, 0)</f>
        <v>0</v>
      </c>
      <c r="K776" s="13">
        <f>IFERROR(VLOOKUP(VENTAS[[#This Row],[Código del producto Vendido]],INVENTARIO[],20,FALSE),"-")*VENTAS[[#This Row],[Cantidad]]</f>
        <v>13.97</v>
      </c>
      <c r="L776" s="13">
        <f>VENTAS[[#This Row],[Total]]-VENTAS[[#This Row],[Comisión 10%]]-VENTAS[[#This Row],[Costo]]</f>
        <v>14.03</v>
      </c>
      <c r="M776" s="13"/>
    </row>
    <row r="777" spans="1:13" ht="14" x14ac:dyDescent="0.15">
      <c r="A777" s="124">
        <v>45361</v>
      </c>
      <c r="C777" t="s">
        <v>2976</v>
      </c>
      <c r="E777" t="s">
        <v>1895</v>
      </c>
      <c r="F777" s="4" t="str">
        <f>IFERROR(VLOOKUP(VENTAS[[#This Row],[Código del producto Vendido]],INVENTARIO[],5,FALSE),"-")</f>
        <v>Pantalón de corte recto</v>
      </c>
      <c r="G777" s="4">
        <v>1</v>
      </c>
      <c r="H777" s="13">
        <v>25</v>
      </c>
      <c r="I777" s="13">
        <f>VENTAS[[#This Row],[Cantidad]]*VENTAS[[#This Row],[Precio Venta]]</f>
        <v>25</v>
      </c>
      <c r="J777" s="13">
        <f>IF(VENTAS[[#This Row],[Nombre del Gestor]]&gt;1,  VENTAS[[#This Row],[Total]]*10%, 0)</f>
        <v>0</v>
      </c>
      <c r="K777" s="13">
        <f>IFERROR(VLOOKUP(VENTAS[[#This Row],[Código del producto Vendido]],INVENTARIO[],20,FALSE),"-")*VENTAS[[#This Row],[Cantidad]]</f>
        <v>20.78</v>
      </c>
      <c r="L777" s="13">
        <f>VENTAS[[#This Row],[Total]]-VENTAS[[#This Row],[Comisión 10%]]-VENTAS[[#This Row],[Costo]]</f>
        <v>4.2199999999999989</v>
      </c>
      <c r="M777" s="13"/>
    </row>
    <row r="778" spans="1:13" ht="14" x14ac:dyDescent="0.15">
      <c r="A778" s="124">
        <v>45361</v>
      </c>
      <c r="C778" t="s">
        <v>2976</v>
      </c>
      <c r="E778" s="6" t="s">
        <v>2049</v>
      </c>
      <c r="F778" s="4" t="str">
        <f>IFERROR(VLOOKUP(VENTAS[[#This Row],[Código del producto Vendido]],INVENTARIO[],5,FALSE),"-")</f>
        <v>Pantaloneta con abertura</v>
      </c>
      <c r="G778" s="4">
        <v>1</v>
      </c>
      <c r="H778" s="13">
        <v>23</v>
      </c>
      <c r="I778" s="13">
        <f>VENTAS[[#This Row],[Cantidad]]*VENTAS[[#This Row],[Precio Venta]]</f>
        <v>23</v>
      </c>
      <c r="J778" s="13">
        <f>IF(VENTAS[[#This Row],[Nombre del Gestor]]&gt;1,  VENTAS[[#This Row],[Total]]*10%, 0)</f>
        <v>0</v>
      </c>
      <c r="K778" s="13">
        <f>IFERROR(VLOOKUP(VENTAS[[#This Row],[Código del producto Vendido]],INVENTARIO[],20,FALSE),"-")*VENTAS[[#This Row],[Cantidad]]</f>
        <v>14.22</v>
      </c>
      <c r="L778" s="13">
        <f>VENTAS[[#This Row],[Total]]-VENTAS[[#This Row],[Comisión 10%]]-VENTAS[[#This Row],[Costo]]</f>
        <v>8.7799999999999994</v>
      </c>
      <c r="M778" s="13"/>
    </row>
    <row r="779" spans="1:13" ht="14" x14ac:dyDescent="0.15">
      <c r="A779" s="124">
        <v>45363</v>
      </c>
      <c r="E779" s="6" t="s">
        <v>2102</v>
      </c>
      <c r="F779" s="4" t="str">
        <f>IFERROR(VLOOKUP(VENTAS[[#This Row],[Código del producto Vendido]],INVENTARIO[],5,FALSE),"-")</f>
        <v>Pantalón alto de bajo elegante</v>
      </c>
      <c r="G779" s="4">
        <v>2</v>
      </c>
      <c r="H779" s="13">
        <v>32</v>
      </c>
      <c r="I779" s="13">
        <f>VENTAS[[#This Row],[Cantidad]]*VENTAS[[#This Row],[Precio Venta]]</f>
        <v>64</v>
      </c>
      <c r="J779" s="13">
        <f>IF(VENTAS[[#This Row],[Nombre del Gestor]]&gt;1,  VENTAS[[#This Row],[Total]]*10%, 0)</f>
        <v>0</v>
      </c>
      <c r="K779" s="13">
        <f>IFERROR(VLOOKUP(VENTAS[[#This Row],[Código del producto Vendido]],INVENTARIO[],20,FALSE),"-")*VENTAS[[#This Row],[Cantidad]]</f>
        <v>32.379999999999995</v>
      </c>
      <c r="L779" s="13">
        <f>VENTAS[[#This Row],[Total]]-VENTAS[[#This Row],[Comisión 10%]]-VENTAS[[#This Row],[Costo]]</f>
        <v>31.620000000000005</v>
      </c>
      <c r="M779" s="13"/>
    </row>
    <row r="780" spans="1:13" ht="14" x14ac:dyDescent="0.15">
      <c r="A780" s="124">
        <v>45364</v>
      </c>
      <c r="E780" t="s">
        <v>2267</v>
      </c>
      <c r="F780" s="4" t="str">
        <f>IFERROR(VLOOKUP(VENTAS[[#This Row],[Código del producto Vendido]],INVENTARIO[],5,FALSE),"-")</f>
        <v>Jean Mom con bajo descosido</v>
      </c>
      <c r="G780" s="4">
        <v>1</v>
      </c>
      <c r="H780" s="13">
        <v>30</v>
      </c>
      <c r="I780" s="13">
        <f>VENTAS[[#This Row],[Cantidad]]*VENTAS[[#This Row],[Precio Venta]]</f>
        <v>30</v>
      </c>
      <c r="J780" s="13">
        <f>IF(VENTAS[[#This Row],[Nombre del Gestor]]&gt;1,  VENTAS[[#This Row],[Total]]*10%, 0)</f>
        <v>0</v>
      </c>
      <c r="K780" s="13">
        <f>IFERROR(VLOOKUP(VENTAS[[#This Row],[Código del producto Vendido]],INVENTARIO[],20,FALSE),"-")*VENTAS[[#This Row],[Cantidad]]</f>
        <v>20.5</v>
      </c>
      <c r="L780" s="13">
        <f>VENTAS[[#This Row],[Total]]-VENTAS[[#This Row],[Comisión 10%]]-VENTAS[[#This Row],[Costo]]</f>
        <v>9.5</v>
      </c>
      <c r="M780" s="13"/>
    </row>
    <row r="781" spans="1:13" ht="14" x14ac:dyDescent="0.15">
      <c r="A781" s="124">
        <v>45365</v>
      </c>
      <c r="E781" t="s">
        <v>2052</v>
      </c>
      <c r="F781" s="4" t="str">
        <f>IFERROR(VLOOKUP(VENTAS[[#This Row],[Código del producto Vendido]],INVENTARIO[],5,FALSE),"-")</f>
        <v>Jean MOM con rotos</v>
      </c>
      <c r="G781" s="4">
        <v>1</v>
      </c>
      <c r="H781" s="13">
        <v>32</v>
      </c>
      <c r="I781" s="13">
        <f>VENTAS[[#This Row],[Cantidad]]*VENTAS[[#This Row],[Precio Venta]]</f>
        <v>32</v>
      </c>
      <c r="J781" s="13">
        <f>IF(VENTAS[[#This Row],[Nombre del Gestor]]&gt;1,  VENTAS[[#This Row],[Total]]*10%, 0)</f>
        <v>0</v>
      </c>
      <c r="K781" s="13">
        <f>IFERROR(VLOOKUP(VENTAS[[#This Row],[Código del producto Vendido]],INVENTARIO[],20,FALSE),"-")*VENTAS[[#This Row],[Cantidad]]</f>
        <v>20</v>
      </c>
      <c r="L781" s="13">
        <f>VENTAS[[#This Row],[Total]]-VENTAS[[#This Row],[Comisión 10%]]-VENTAS[[#This Row],[Costo]]</f>
        <v>12</v>
      </c>
      <c r="M781" s="13"/>
    </row>
    <row r="782" spans="1:13" ht="14" x14ac:dyDescent="0.15">
      <c r="A782" s="124">
        <v>45366</v>
      </c>
      <c r="D782" t="s">
        <v>2997</v>
      </c>
      <c r="E782" t="s">
        <v>1371</v>
      </c>
      <c r="F782" s="4" t="str">
        <f>IFERROR(VLOOKUP(VENTAS[[#This Row],[Código del producto Vendido]],INVENTARIO[],5,FALSE),"-")</f>
        <v>Bibiki niñita Pez</v>
      </c>
      <c r="G782" s="4">
        <v>1</v>
      </c>
      <c r="H782" s="13">
        <v>18</v>
      </c>
      <c r="I782" s="13">
        <f>VENTAS[[#This Row],[Cantidad]]*VENTAS[[#This Row],[Precio Venta]]</f>
        <v>18</v>
      </c>
      <c r="J782" s="13">
        <f>IF(VENTAS[[#This Row],[Nombre del Gestor]]&gt;1,  VENTAS[[#This Row],[Total]]*10%, 0)</f>
        <v>1.8</v>
      </c>
      <c r="K782" s="13">
        <f>IFERROR(VLOOKUP(VENTAS[[#This Row],[Código del producto Vendido]],INVENTARIO[],20,FALSE),"-")*VENTAS[[#This Row],[Cantidad]]</f>
        <v>11.09888888888889</v>
      </c>
      <c r="L782" s="13">
        <f>VENTAS[[#This Row],[Total]]-VENTAS[[#This Row],[Comisión 10%]]-VENTAS[[#This Row],[Costo]]</f>
        <v>5.1011111111111092</v>
      </c>
      <c r="M782" s="13"/>
    </row>
    <row r="783" spans="1:13" ht="14" x14ac:dyDescent="0.15">
      <c r="A783" s="124">
        <v>45367</v>
      </c>
      <c r="D783" s="6" t="s">
        <v>2997</v>
      </c>
      <c r="E783" s="6" t="s">
        <v>2052</v>
      </c>
      <c r="F783" s="4" t="str">
        <f>IFERROR(VLOOKUP(VENTAS[[#This Row],[Código del producto Vendido]],INVENTARIO[],5,FALSE),"-")</f>
        <v>Jean MOM con rotos</v>
      </c>
      <c r="G783" s="4">
        <v>1</v>
      </c>
      <c r="H783" s="13">
        <v>32</v>
      </c>
      <c r="I783" s="13">
        <f>VENTAS[[#This Row],[Cantidad]]*VENTAS[[#This Row],[Precio Venta]]</f>
        <v>32</v>
      </c>
      <c r="J783" s="13">
        <f>IF(VENTAS[[#This Row],[Nombre del Gestor]]&gt;1,  VENTAS[[#This Row],[Total]]*10%, 0)</f>
        <v>3.2</v>
      </c>
      <c r="K783" s="13">
        <f>IFERROR(VLOOKUP(VENTAS[[#This Row],[Código del producto Vendido]],INVENTARIO[],20,FALSE),"-")*VENTAS[[#This Row],[Cantidad]]</f>
        <v>20</v>
      </c>
      <c r="L783" s="13">
        <f>VENTAS[[#This Row],[Total]]-VENTAS[[#This Row],[Comisión 10%]]-VENTAS[[#This Row],[Costo]]</f>
        <v>8.8000000000000007</v>
      </c>
      <c r="M783" s="13"/>
    </row>
    <row r="784" spans="1:13" ht="14" x14ac:dyDescent="0.15">
      <c r="A784" s="124">
        <v>45368</v>
      </c>
      <c r="D784" s="6" t="s">
        <v>2997</v>
      </c>
      <c r="E784" t="s">
        <v>1904</v>
      </c>
      <c r="F784" s="4" t="str">
        <f>IFERROR(VLOOKUP(VENTAS[[#This Row],[Código del producto Vendido]],INVENTARIO[],5,FALSE),"-")</f>
        <v>Jean ajustado Claro</v>
      </c>
      <c r="G784" s="4">
        <v>1</v>
      </c>
      <c r="H784" s="13">
        <v>32</v>
      </c>
      <c r="I784" s="13">
        <f>VENTAS[[#This Row],[Cantidad]]*VENTAS[[#This Row],[Precio Venta]]</f>
        <v>32</v>
      </c>
      <c r="J784" s="13">
        <f>IF(VENTAS[[#This Row],[Nombre del Gestor]]&gt;1,  VENTAS[[#This Row],[Total]]*10%, 0)</f>
        <v>3.2</v>
      </c>
      <c r="K784" s="13">
        <f>IFERROR(VLOOKUP(VENTAS[[#This Row],[Código del producto Vendido]],INVENTARIO[],20,FALSE),"-")*VENTAS[[#This Row],[Cantidad]]</f>
        <v>23.79</v>
      </c>
      <c r="L784" s="13">
        <f>VENTAS[[#This Row],[Total]]-VENTAS[[#This Row],[Comisión 10%]]-VENTAS[[#This Row],[Costo]]</f>
        <v>5.0100000000000016</v>
      </c>
      <c r="M784" s="13"/>
    </row>
    <row r="785" spans="1:13" ht="14" x14ac:dyDescent="0.15">
      <c r="A785" s="125">
        <v>45366</v>
      </c>
      <c r="E785" s="6" t="s">
        <v>2043</v>
      </c>
      <c r="F785" s="4" t="str">
        <f>IFERROR(VLOOKUP(VENTAS[[#This Row],[Código del producto Vendido]],INVENTARIO[],5,FALSE),"-")</f>
        <v>Camiseta acanalada oblicua</v>
      </c>
      <c r="G785" s="4">
        <v>1</v>
      </c>
      <c r="H785" s="13">
        <v>12</v>
      </c>
      <c r="I785" s="13">
        <f>VENTAS[[#This Row],[Cantidad]]*VENTAS[[#This Row],[Precio Venta]]</f>
        <v>12</v>
      </c>
      <c r="J785" s="13">
        <f>IF(VENTAS[[#This Row],[Nombre del Gestor]]&gt;1,  VENTAS[[#This Row],[Total]]*10%, 0)</f>
        <v>0</v>
      </c>
      <c r="K785" s="13">
        <f>IFERROR(VLOOKUP(VENTAS[[#This Row],[Código del producto Vendido]],INVENTARIO[],20,FALSE),"-")*VENTAS[[#This Row],[Cantidad]]</f>
        <v>9</v>
      </c>
      <c r="L785" s="13">
        <f>VENTAS[[#This Row],[Total]]-VENTAS[[#This Row],[Comisión 10%]]-VENTAS[[#This Row],[Costo]]</f>
        <v>3</v>
      </c>
      <c r="M785" s="13"/>
    </row>
    <row r="786" spans="1:13" ht="14" x14ac:dyDescent="0.15">
      <c r="A786" s="125">
        <v>45367</v>
      </c>
      <c r="E786" s="6" t="s">
        <v>1908</v>
      </c>
      <c r="F786" s="4" t="str">
        <f>IFERROR(VLOOKUP(VENTAS[[#This Row],[Código del producto Vendido]],INVENTARIO[],5,FALSE),"-")</f>
        <v>Short de mezclilla suave con cinturón</v>
      </c>
      <c r="G786" s="4">
        <v>1</v>
      </c>
      <c r="H786" s="13">
        <v>19</v>
      </c>
      <c r="I786" s="13">
        <f>VENTAS[[#This Row],[Cantidad]]*VENTAS[[#This Row],[Precio Venta]]</f>
        <v>19</v>
      </c>
      <c r="J786" s="13">
        <f>IF(VENTAS[[#This Row],[Nombre del Gestor]]&gt;1,  VENTAS[[#This Row],[Total]]*10%, 0)</f>
        <v>0</v>
      </c>
      <c r="K786" s="13">
        <f>IFERROR(VLOOKUP(VENTAS[[#This Row],[Código del producto Vendido]],INVENTARIO[],20,FALSE),"-")*VENTAS[[#This Row],[Cantidad]]</f>
        <v>11</v>
      </c>
      <c r="L786" s="13">
        <f>VENTAS[[#This Row],[Total]]-VENTAS[[#This Row],[Comisión 10%]]-VENTAS[[#This Row],[Costo]]</f>
        <v>8</v>
      </c>
      <c r="M786" s="13"/>
    </row>
    <row r="787" spans="1:13" ht="14" x14ac:dyDescent="0.15">
      <c r="A787" s="125">
        <v>45368</v>
      </c>
      <c r="E787" s="6" t="s">
        <v>2105</v>
      </c>
      <c r="F787" s="4" t="str">
        <f>IFERROR(VLOOKUP(VENTAS[[#This Row],[Código del producto Vendido]],INVENTARIO[],5,FALSE),"-")</f>
        <v>Bermuda negra denim</v>
      </c>
      <c r="G787" s="4">
        <v>1</v>
      </c>
      <c r="H787" s="13">
        <v>20</v>
      </c>
      <c r="I787" s="13">
        <f>VENTAS[[#This Row],[Cantidad]]*VENTAS[[#This Row],[Precio Venta]]</f>
        <v>20</v>
      </c>
      <c r="J787" s="13">
        <f>IF(VENTAS[[#This Row],[Nombre del Gestor]]&gt;1,  VENTAS[[#This Row],[Total]]*10%, 0)</f>
        <v>0</v>
      </c>
      <c r="K787" s="13">
        <f>IFERROR(VLOOKUP(VENTAS[[#This Row],[Código del producto Vendido]],INVENTARIO[],20,FALSE),"-")*VENTAS[[#This Row],[Cantidad]]</f>
        <v>17</v>
      </c>
      <c r="L787" s="13">
        <f>VENTAS[[#This Row],[Total]]-VENTAS[[#This Row],[Comisión 10%]]-VENTAS[[#This Row],[Costo]]</f>
        <v>3</v>
      </c>
      <c r="M787" s="13"/>
    </row>
    <row r="788" spans="1:13" ht="14" x14ac:dyDescent="0.15">
      <c r="A788" s="125">
        <v>45369</v>
      </c>
      <c r="E788" t="s">
        <v>2142</v>
      </c>
      <c r="F788" s="4" t="str">
        <f>IFERROR(VLOOKUP(VENTAS[[#This Row],[Código del producto Vendido]],INVENTARIO[],5,FALSE),"-")</f>
        <v>Pantalón acampanado Blanco</v>
      </c>
      <c r="G788" s="4">
        <v>1</v>
      </c>
      <c r="H788" s="13">
        <v>28</v>
      </c>
      <c r="I788" s="13">
        <f>VENTAS[[#This Row],[Cantidad]]*VENTAS[[#This Row],[Precio Venta]]</f>
        <v>28</v>
      </c>
      <c r="J788" s="13">
        <f>IF(VENTAS[[#This Row],[Nombre del Gestor]]&gt;1,  VENTAS[[#This Row],[Total]]*10%, 0)</f>
        <v>0</v>
      </c>
      <c r="K788" s="13">
        <f>IFERROR(VLOOKUP(VENTAS[[#This Row],[Código del producto Vendido]],INVENTARIO[],20,FALSE),"-")*VENTAS[[#This Row],[Cantidad]]</f>
        <v>16.5</v>
      </c>
      <c r="L788" s="13">
        <f>VENTAS[[#This Row],[Total]]-VENTAS[[#This Row],[Comisión 10%]]-VENTAS[[#This Row],[Costo]]</f>
        <v>11.5</v>
      </c>
      <c r="M788" s="13"/>
    </row>
    <row r="789" spans="1:13" ht="42" x14ac:dyDescent="0.15">
      <c r="E789" s="6" t="s">
        <v>2608</v>
      </c>
      <c r="F789" s="4" t="str">
        <f>IFERROR(VLOOKUP(VENTAS[[#This Row],[Código del producto Vendido]],INVENTARIO[],5,FALSE),"-")</f>
        <v xml:space="preserve">Traje de baño blanco sexy </v>
      </c>
      <c r="G789" s="4">
        <v>1</v>
      </c>
      <c r="H789" s="13">
        <v>20</v>
      </c>
      <c r="I789" s="13">
        <f>VENTAS[[#This Row],[Cantidad]]*VENTAS[[#This Row],[Precio Venta]]</f>
        <v>20</v>
      </c>
      <c r="J789" s="13">
        <f>IF(VENTAS[[#This Row],[Nombre del Gestor]]&gt;1,  VENTAS[[#This Row],[Total]]*10%, 0)</f>
        <v>0</v>
      </c>
      <c r="K789" s="13">
        <f>IFERROR(VLOOKUP(VENTAS[[#This Row],[Código del producto Vendido]],INVENTARIO[],20,FALSE),"-")*VENTAS[[#This Row],[Cantidad]]</f>
        <v>9.5882352941176467</v>
      </c>
      <c r="L789" s="13">
        <f>VENTAS[[#This Row],[Total]]-VENTAS[[#This Row],[Comisión 10%]]-VENTAS[[#This Row],[Costo]]</f>
        <v>10.411764705882353</v>
      </c>
      <c r="M789" s="12" t="s">
        <v>2999</v>
      </c>
    </row>
    <row r="790" spans="1:13" ht="14" x14ac:dyDescent="0.15">
      <c r="C790" s="6" t="s">
        <v>690</v>
      </c>
      <c r="E790" s="6" t="s">
        <v>2612</v>
      </c>
      <c r="F790" s="4" t="str">
        <f>IFERROR(VLOOKUP(VENTAS[[#This Row],[Código del producto Vendido]],INVENTARIO[],5,FALSE),"-")</f>
        <v>Chaleco de traje Blanco</v>
      </c>
      <c r="G790" s="4">
        <v>1</v>
      </c>
      <c r="H790" s="13">
        <v>25</v>
      </c>
      <c r="I790" s="13">
        <f>VENTAS[[#This Row],[Cantidad]]*VENTAS[[#This Row],[Precio Venta]]</f>
        <v>25</v>
      </c>
      <c r="J790" s="13">
        <f>IF(VENTAS[[#This Row],[Nombre del Gestor]]&gt;1,  VENTAS[[#This Row],[Total]]*10%, 0)</f>
        <v>0</v>
      </c>
      <c r="K790" s="13">
        <f>IFERROR(VLOOKUP(VENTAS[[#This Row],[Código del producto Vendido]],INVENTARIO[],20,FALSE),"-")*VENTAS[[#This Row],[Cantidad]]</f>
        <v>17.941176470588236</v>
      </c>
      <c r="L790" s="13">
        <f>VENTAS[[#This Row],[Total]]-VENTAS[[#This Row],[Comisión 10%]]-VENTAS[[#This Row],[Costo]]</f>
        <v>7.0588235294117645</v>
      </c>
      <c r="M790" s="13"/>
    </row>
    <row r="791" spans="1:13" ht="14" x14ac:dyDescent="0.15">
      <c r="E791" s="6" t="s">
        <v>2257</v>
      </c>
      <c r="F791" s="4" t="str">
        <f>IFERROR(VLOOKUP(VENTAS[[#This Row],[Código del producto Vendido]],INVENTARIO[],5,FALSE),"-")</f>
        <v>Conjunto Beis</v>
      </c>
      <c r="G791" s="4">
        <v>1</v>
      </c>
      <c r="H791" s="13">
        <v>28</v>
      </c>
      <c r="I791" s="13">
        <f>VENTAS[[#This Row],[Cantidad]]*VENTAS[[#This Row],[Precio Venta]]</f>
        <v>28</v>
      </c>
      <c r="J791" s="13">
        <f>IF(VENTAS[[#This Row],[Nombre del Gestor]]&gt;1,  VENTAS[[#This Row],[Total]]*10%, 0)</f>
        <v>0</v>
      </c>
      <c r="K791" s="13">
        <f>IFERROR(VLOOKUP(VENTAS[[#This Row],[Código del producto Vendido]],INVENTARIO[],20,FALSE),"-")*VENTAS[[#This Row],[Cantidad]]</f>
        <v>16.7</v>
      </c>
      <c r="L791" s="13">
        <f>VENTAS[[#This Row],[Total]]-VENTAS[[#This Row],[Comisión 10%]]-VENTAS[[#This Row],[Costo]]</f>
        <v>11.3</v>
      </c>
      <c r="M791" s="13"/>
    </row>
    <row r="792" spans="1:13" ht="14" x14ac:dyDescent="0.15">
      <c r="E792" s="6" t="s">
        <v>2258</v>
      </c>
      <c r="F792" s="4" t="str">
        <f>IFERROR(VLOOKUP(VENTAS[[#This Row],[Código del producto Vendido]],INVENTARIO[],5,FALSE),"-")</f>
        <v>Conjunto Beis</v>
      </c>
      <c r="G792" s="4">
        <v>1</v>
      </c>
      <c r="H792" s="13">
        <v>28</v>
      </c>
      <c r="I792" s="13">
        <f>VENTAS[[#This Row],[Cantidad]]*VENTAS[[#This Row],[Precio Venta]]</f>
        <v>28</v>
      </c>
      <c r="J792" s="13">
        <f>IF(VENTAS[[#This Row],[Nombre del Gestor]]&gt;1,  VENTAS[[#This Row],[Total]]*10%, 0)</f>
        <v>0</v>
      </c>
      <c r="K792" s="13">
        <f>IFERROR(VLOOKUP(VENTAS[[#This Row],[Código del producto Vendido]],INVENTARIO[],20,FALSE),"-")*VENTAS[[#This Row],[Cantidad]]</f>
        <v>16.7</v>
      </c>
      <c r="L792" s="13">
        <f>VENTAS[[#This Row],[Total]]-VENTAS[[#This Row],[Comisión 10%]]-VENTAS[[#This Row],[Costo]]</f>
        <v>11.3</v>
      </c>
      <c r="M792" s="13"/>
    </row>
    <row r="793" spans="1:13" ht="14" x14ac:dyDescent="0.15">
      <c r="E793" s="6" t="s">
        <v>2229</v>
      </c>
      <c r="F793" s="4" t="str">
        <f>IFERROR(VLOOKUP(VENTAS[[#This Row],[Código del producto Vendido]],INVENTARIO[],5,FALSE),"-")</f>
        <v>Vestido Tarsha</v>
      </c>
      <c r="G793" s="4">
        <v>1</v>
      </c>
      <c r="H793" s="13">
        <v>27</v>
      </c>
      <c r="I793" s="13">
        <f>VENTAS[[#This Row],[Cantidad]]*VENTAS[[#This Row],[Precio Venta]]</f>
        <v>27</v>
      </c>
      <c r="J793" s="13">
        <f>IF(VENTAS[[#This Row],[Nombre del Gestor]]&gt;1,  VENTAS[[#This Row],[Total]]*10%, 0)</f>
        <v>0</v>
      </c>
      <c r="K793" s="13">
        <f>IFERROR(VLOOKUP(VENTAS[[#This Row],[Código del producto Vendido]],INVENTARIO[],20,FALSE),"-")*VENTAS[[#This Row],[Cantidad]]</f>
        <v>13.97</v>
      </c>
      <c r="L793" s="13">
        <f>VENTAS[[#This Row],[Total]]-VENTAS[[#This Row],[Comisión 10%]]-VENTAS[[#This Row],[Costo]]</f>
        <v>13.03</v>
      </c>
      <c r="M793" s="13"/>
    </row>
    <row r="794" spans="1:13" ht="14" x14ac:dyDescent="0.15">
      <c r="E794" s="6" t="s">
        <v>2230</v>
      </c>
      <c r="F794" s="4" t="str">
        <f>IFERROR(VLOOKUP(VENTAS[[#This Row],[Código del producto Vendido]],INVENTARIO[],5,FALSE),"-")</f>
        <v>Vestido Tarsha</v>
      </c>
      <c r="G794" s="4">
        <v>1</v>
      </c>
      <c r="H794" s="13">
        <v>27</v>
      </c>
      <c r="I794" s="13">
        <f>VENTAS[[#This Row],[Cantidad]]*VENTAS[[#This Row],[Precio Venta]]</f>
        <v>27</v>
      </c>
      <c r="J794" s="13">
        <f>IF(VENTAS[[#This Row],[Nombre del Gestor]]&gt;1,  VENTAS[[#This Row],[Total]]*10%, 0)</f>
        <v>0</v>
      </c>
      <c r="K794" s="13">
        <f>IFERROR(VLOOKUP(VENTAS[[#This Row],[Código del producto Vendido]],INVENTARIO[],20,FALSE),"-")*VENTAS[[#This Row],[Cantidad]]</f>
        <v>13.97</v>
      </c>
      <c r="L794" s="13">
        <f>VENTAS[[#This Row],[Total]]-VENTAS[[#This Row],[Comisión 10%]]-VENTAS[[#This Row],[Costo]]</f>
        <v>13.03</v>
      </c>
      <c r="M794" s="13"/>
    </row>
    <row r="795" spans="1:13" ht="14" x14ac:dyDescent="0.15">
      <c r="A795" s="125">
        <v>45363</v>
      </c>
      <c r="D795" s="6" t="s">
        <v>2997</v>
      </c>
      <c r="E795" s="6" t="s">
        <v>2587</v>
      </c>
      <c r="F795" s="4" t="str">
        <f>IFERROR(VLOOKUP(VENTAS[[#This Row],[Código del producto Vendido]],INVENTARIO[],5,FALSE),"-")</f>
        <v>Pasador de cabello en forma de lazo</v>
      </c>
      <c r="G795" s="4">
        <v>1</v>
      </c>
      <c r="H795" s="13">
        <v>3</v>
      </c>
      <c r="I795" s="13">
        <f>VENTAS[[#This Row],[Cantidad]]*VENTAS[[#This Row],[Precio Venta]]</f>
        <v>3</v>
      </c>
      <c r="J795" s="13">
        <f>IF(VENTAS[[#This Row],[Nombre del Gestor]]&gt;1,  VENTAS[[#This Row],[Total]]*10%, 0)</f>
        <v>0.30000000000000004</v>
      </c>
      <c r="K795" s="13">
        <f>IFERROR(VLOOKUP(VENTAS[[#This Row],[Código del producto Vendido]],INVENTARIO[],20,FALSE),"-")*VENTAS[[#This Row],[Cantidad]]</f>
        <v>1.7352941176470589</v>
      </c>
      <c r="L795" s="13">
        <f>VENTAS[[#This Row],[Total]]-VENTAS[[#This Row],[Comisión 10%]]-VENTAS[[#This Row],[Costo]]</f>
        <v>0.9647058823529413</v>
      </c>
      <c r="M795" s="13"/>
    </row>
    <row r="796" spans="1:13" ht="14" x14ac:dyDescent="0.15">
      <c r="A796" s="125">
        <v>45363</v>
      </c>
      <c r="D796" s="6" t="s">
        <v>2997</v>
      </c>
      <c r="E796" s="6" t="s">
        <v>1795</v>
      </c>
      <c r="F796" s="4" t="str">
        <f>IFERROR(VLOOKUP(VENTAS[[#This Row],[Código del producto Vendido]],INVENTARIO[],5,FALSE),"-")</f>
        <v>Pezoneras de silicona</v>
      </c>
      <c r="G796" s="4">
        <v>1</v>
      </c>
      <c r="H796" s="13">
        <v>5</v>
      </c>
      <c r="I796" s="13">
        <f>VENTAS[[#This Row],[Cantidad]]*VENTAS[[#This Row],[Precio Venta]]</f>
        <v>5</v>
      </c>
      <c r="J796" s="13">
        <f>IF(VENTAS[[#This Row],[Nombre del Gestor]]&gt;1,  VENTAS[[#This Row],[Total]]*10%, 0)</f>
        <v>0.5</v>
      </c>
      <c r="K796" s="13">
        <f>IFERROR(VLOOKUP(VENTAS[[#This Row],[Código del producto Vendido]],INVENTARIO[],20,FALSE),"-")*VENTAS[[#This Row],[Cantidad]]</f>
        <v>2.0300000000000002</v>
      </c>
      <c r="L796" s="13">
        <f>VENTAS[[#This Row],[Total]]-VENTAS[[#This Row],[Comisión 10%]]-VENTAS[[#This Row],[Costo]]</f>
        <v>2.4699999999999998</v>
      </c>
      <c r="M796" s="13"/>
    </row>
    <row r="797" spans="1:13" ht="14" x14ac:dyDescent="0.15">
      <c r="A797" s="125">
        <v>45367</v>
      </c>
      <c r="E797" s="6" t="s">
        <v>2934</v>
      </c>
      <c r="F797" s="4" t="str">
        <f>IFERROR(VLOOKUP(VENTAS[[#This Row],[Código del producto Vendido]],INVENTARIO[],5,FALSE),"-")</f>
        <v>Jogger afelpado de talle alto (Nuevo)</v>
      </c>
      <c r="G797" s="4">
        <v>1</v>
      </c>
      <c r="H797" s="13">
        <v>22</v>
      </c>
      <c r="I797" s="13">
        <f>VENTAS[[#This Row],[Cantidad]]*VENTAS[[#This Row],[Precio Venta]]</f>
        <v>22</v>
      </c>
      <c r="J797" s="13">
        <f>IF(VENTAS[[#This Row],[Nombre del Gestor]]&gt;1,  VENTAS[[#This Row],[Total]]*10%, 0)</f>
        <v>0</v>
      </c>
      <c r="K797" s="13">
        <f>IFERROR(VLOOKUP(VENTAS[[#This Row],[Código del producto Vendido]],INVENTARIO[],20,FALSE),"-")*VENTAS[[#This Row],[Cantidad]]</f>
        <v>0</v>
      </c>
      <c r="L797" s="13">
        <f>VENTAS[[#This Row],[Total]]-VENTAS[[#This Row],[Comisión 10%]]-VENTAS[[#This Row],[Costo]]</f>
        <v>22</v>
      </c>
      <c r="M797" s="12" t="s">
        <v>3000</v>
      </c>
    </row>
    <row r="798" spans="1:13" ht="14" x14ac:dyDescent="0.15">
      <c r="A798" s="125">
        <v>45367</v>
      </c>
      <c r="D798" s="6" t="s">
        <v>2300</v>
      </c>
      <c r="E798" s="6" t="s">
        <v>2199</v>
      </c>
      <c r="F798" s="4" t="str">
        <f>IFERROR(VLOOKUP(VENTAS[[#This Row],[Código del producto Vendido]],INVENTARIO[],5,FALSE),"-")</f>
        <v>Sandalias de tiras</v>
      </c>
      <c r="G798" s="4">
        <v>1</v>
      </c>
      <c r="H798" s="13">
        <v>25</v>
      </c>
      <c r="I798" s="13">
        <f>VENTAS[[#This Row],[Cantidad]]*VENTAS[[#This Row],[Precio Venta]]</f>
        <v>25</v>
      </c>
      <c r="J798" s="13">
        <f>IF(VENTAS[[#This Row],[Nombre del Gestor]]&gt;1,  VENTAS[[#This Row],[Total]]*10%, 0)</f>
        <v>2.5</v>
      </c>
      <c r="K798" s="13">
        <f>IFERROR(VLOOKUP(VENTAS[[#This Row],[Código del producto Vendido]],INVENTARIO[],20,FALSE),"-")*VENTAS[[#This Row],[Cantidad]]</f>
        <v>14</v>
      </c>
      <c r="L798" s="13">
        <f>VENTAS[[#This Row],[Total]]-VENTAS[[#This Row],[Comisión 10%]]-VENTAS[[#This Row],[Costo]]</f>
        <v>8.5</v>
      </c>
      <c r="M798" s="13"/>
    </row>
    <row r="799" spans="1:13" ht="14" x14ac:dyDescent="0.15">
      <c r="A799" s="125">
        <v>45371</v>
      </c>
      <c r="C799" s="6" t="s">
        <v>3002</v>
      </c>
      <c r="D799" s="6" t="s">
        <v>1786</v>
      </c>
      <c r="E799" s="6" t="s">
        <v>2616</v>
      </c>
      <c r="F799" s="4" t="str">
        <f>IFERROR(VLOOKUP(VENTAS[[#This Row],[Código del producto Vendido]],INVENTARIO[],5,FALSE),"-")</f>
        <v>Chaleco de traje Crema</v>
      </c>
      <c r="G799" s="4">
        <v>1</v>
      </c>
      <c r="H799" s="13">
        <v>25</v>
      </c>
      <c r="I799" s="13">
        <f>VENTAS[[#This Row],[Cantidad]]*VENTAS[[#This Row],[Precio Venta]]</f>
        <v>25</v>
      </c>
      <c r="J799" s="13">
        <f>IF(VENTAS[[#This Row],[Nombre del Gestor]]&gt;1,  VENTAS[[#This Row],[Total]]*10%, 0)</f>
        <v>2.5</v>
      </c>
      <c r="K799" s="13">
        <f>IFERROR(VLOOKUP(VENTAS[[#This Row],[Código del producto Vendido]],INVENTARIO[],20,FALSE),"-")*VENTAS[[#This Row],[Cantidad]]</f>
        <v>17.941176470588236</v>
      </c>
      <c r="L799" s="13">
        <f>VENTAS[[#This Row],[Total]]-VENTAS[[#This Row],[Comisión 10%]]-VENTAS[[#This Row],[Costo]]</f>
        <v>4.5588235294117645</v>
      </c>
      <c r="M799" s="13"/>
    </row>
    <row r="800" spans="1:13" ht="14" x14ac:dyDescent="0.15">
      <c r="A800" s="125">
        <v>45372</v>
      </c>
      <c r="C800" s="6" t="s">
        <v>3001</v>
      </c>
      <c r="E800" s="6" t="s">
        <v>2219</v>
      </c>
      <c r="F800" s="4" t="str">
        <f>IFERROR(VLOOKUP(VENTAS[[#This Row],[Código del producto Vendido]],INVENTARIO[],5,FALSE),"-")</f>
        <v xml:space="preserve">Vestido Camisa Modely </v>
      </c>
      <c r="G800" s="4">
        <v>1</v>
      </c>
      <c r="H800" s="13">
        <v>35</v>
      </c>
      <c r="I800" s="13">
        <f>VENTAS[[#This Row],[Cantidad]]*VENTAS[[#This Row],[Precio Venta]]</f>
        <v>35</v>
      </c>
      <c r="J800" s="13">
        <f>IF(VENTAS[[#This Row],[Nombre del Gestor]]&gt;1,  VENTAS[[#This Row],[Total]]*10%, 0)</f>
        <v>0</v>
      </c>
      <c r="K800" s="13">
        <f>IFERROR(VLOOKUP(VENTAS[[#This Row],[Código del producto Vendido]],INVENTARIO[],20,FALSE),"-")*VENTAS[[#This Row],[Cantidad]]</f>
        <v>14.84</v>
      </c>
      <c r="L800" s="13">
        <f>VENTAS[[#This Row],[Total]]-VENTAS[[#This Row],[Comisión 10%]]-VENTAS[[#This Row],[Costo]]</f>
        <v>20.16</v>
      </c>
      <c r="M800" s="13"/>
    </row>
    <row r="801" spans="1:13" ht="14" x14ac:dyDescent="0.15">
      <c r="A801" s="125">
        <v>45361</v>
      </c>
      <c r="C801" s="6" t="s">
        <v>2976</v>
      </c>
      <c r="E801" s="6" t="s">
        <v>2223</v>
      </c>
      <c r="F801" s="4" t="str">
        <f>IFERROR(VLOOKUP(VENTAS[[#This Row],[Código del producto Vendido]],INVENTARIO[],5,FALSE),"-")</f>
        <v>Vestido largo estampado</v>
      </c>
      <c r="G801" s="4">
        <v>1</v>
      </c>
      <c r="H801" s="13">
        <v>35</v>
      </c>
      <c r="I801" s="13">
        <f>VENTAS[[#This Row],[Cantidad]]*VENTAS[[#This Row],[Precio Venta]]</f>
        <v>35</v>
      </c>
      <c r="J801" s="13">
        <f>IF(VENTAS[[#This Row],[Nombre del Gestor]]&gt;1,  VENTAS[[#This Row],[Total]]*10%, 0)</f>
        <v>0</v>
      </c>
      <c r="K801" s="13">
        <f>IFERROR(VLOOKUP(VENTAS[[#This Row],[Código del producto Vendido]],INVENTARIO[],20,FALSE),"-")*VENTAS[[#This Row],[Cantidad]]</f>
        <v>15.09</v>
      </c>
      <c r="L801" s="13">
        <f>VENTAS[[#This Row],[Total]]-VENTAS[[#This Row],[Comisión 10%]]-VENTAS[[#This Row],[Costo]]</f>
        <v>19.91</v>
      </c>
      <c r="M801" s="13"/>
    </row>
    <row r="802" spans="1:13" ht="14" x14ac:dyDescent="0.15">
      <c r="A802" s="125">
        <v>45372</v>
      </c>
      <c r="C802" s="6" t="s">
        <v>3001</v>
      </c>
      <c r="E802" s="6" t="s">
        <v>2626</v>
      </c>
      <c r="F802" s="4" t="str">
        <f>IFERROR(VLOOKUP(VENTAS[[#This Row],[Código del producto Vendido]],INVENTARIO[],5,FALSE),"-")</f>
        <v>Cinturón básico grueso Negro</v>
      </c>
      <c r="G802" s="4">
        <v>1</v>
      </c>
      <c r="H802" s="13">
        <v>8</v>
      </c>
      <c r="I802" s="13">
        <f>VENTAS[[#This Row],[Cantidad]]*VENTAS[[#This Row],[Precio Venta]]</f>
        <v>8</v>
      </c>
      <c r="J802" s="13">
        <f>IF(VENTAS[[#This Row],[Nombre del Gestor]]&gt;1,  VENTAS[[#This Row],[Total]]*10%, 0)</f>
        <v>0</v>
      </c>
      <c r="K802" s="13">
        <f>IFERROR(VLOOKUP(VENTAS[[#This Row],[Código del producto Vendido]],INVENTARIO[],20,FALSE),"-")*VENTAS[[#This Row],[Cantidad]]</f>
        <v>4.2352941176470589</v>
      </c>
      <c r="L802" s="13">
        <f>VENTAS[[#This Row],[Total]]-VENTAS[[#This Row],[Comisión 10%]]-VENTAS[[#This Row],[Costo]]</f>
        <v>3.7647058823529411</v>
      </c>
      <c r="M802" s="13"/>
    </row>
    <row r="803" spans="1:13" ht="14" x14ac:dyDescent="0.15">
      <c r="A803" s="125">
        <v>45375</v>
      </c>
      <c r="D803" s="6" t="s">
        <v>2997</v>
      </c>
      <c r="E803" s="6" t="s">
        <v>1725</v>
      </c>
      <c r="F803" s="4" t="str">
        <f>IFERROR(VLOOKUP(VENTAS[[#This Row],[Código del producto Vendido]],INVENTARIO[],5,FALSE),"-")</f>
        <v>Cobertor de traje de baño</v>
      </c>
      <c r="G803" s="4">
        <v>1</v>
      </c>
      <c r="H803" s="13">
        <v>10</v>
      </c>
      <c r="I803" s="13">
        <f>VENTAS[[#This Row],[Cantidad]]*VENTAS[[#This Row],[Precio Venta]]</f>
        <v>10</v>
      </c>
      <c r="J803" s="13">
        <f>IF(VENTAS[[#This Row],[Nombre del Gestor]]&gt;1,  VENTAS[[#This Row],[Total]]*10%, 0)</f>
        <v>1</v>
      </c>
      <c r="K803" s="13">
        <f>IFERROR(VLOOKUP(VENTAS[[#This Row],[Código del producto Vendido]],INVENTARIO[],20,FALSE),"-")*VENTAS[[#This Row],[Cantidad]]</f>
        <v>4.5220588235294112</v>
      </c>
      <c r="L803" s="13">
        <f>VENTAS[[#This Row],[Total]]-VENTAS[[#This Row],[Comisión 10%]]-VENTAS[[#This Row],[Costo]]</f>
        <v>4.4779411764705888</v>
      </c>
      <c r="M803" s="13"/>
    </row>
    <row r="804" spans="1:13" ht="14" x14ac:dyDescent="0.15">
      <c r="A804" s="125">
        <v>45375</v>
      </c>
      <c r="D804" s="6" t="s">
        <v>2997</v>
      </c>
      <c r="E804" s="6" t="s">
        <v>1616</v>
      </c>
      <c r="F804" s="4" t="str">
        <f>IFERROR(VLOOKUP(VENTAS[[#This Row],[Código del producto Vendido]],INVENTARIO[],5,FALSE),"-")</f>
        <v>Set de bikini malva</v>
      </c>
      <c r="G804" s="4">
        <v>1</v>
      </c>
      <c r="H804" s="13">
        <v>15</v>
      </c>
      <c r="I804" s="13">
        <f>VENTAS[[#This Row],[Cantidad]]*VENTAS[[#This Row],[Precio Venta]]</f>
        <v>15</v>
      </c>
      <c r="J804" s="13">
        <f>IF(VENTAS[[#This Row],[Nombre del Gestor]]&gt;1,  VENTAS[[#This Row],[Total]]*10%, 0)</f>
        <v>1.5</v>
      </c>
      <c r="K804" s="13">
        <f>IFERROR(VLOOKUP(VENTAS[[#This Row],[Código del producto Vendido]],INVENTARIO[],20,FALSE),"-")*VENTAS[[#This Row],[Cantidad]]</f>
        <v>9.2222222222222214</v>
      </c>
      <c r="L804" s="13">
        <f>VENTAS[[#This Row],[Total]]-VENTAS[[#This Row],[Comisión 10%]]-VENTAS[[#This Row],[Costo]]</f>
        <v>4.2777777777777786</v>
      </c>
      <c r="M804" s="13"/>
    </row>
    <row r="805" spans="1:13" ht="14" x14ac:dyDescent="0.15">
      <c r="A805" s="125">
        <v>45361</v>
      </c>
      <c r="C805" s="6" t="s">
        <v>2976</v>
      </c>
      <c r="E805" s="6" t="s">
        <v>1613</v>
      </c>
      <c r="F805" s="4" t="str">
        <f>IFERROR(VLOOKUP(VENTAS[[#This Row],[Código del producto Vendido]],INVENTARIO[],5,FALSE),"-")</f>
        <v>Blusa atada bohemia</v>
      </c>
      <c r="G805" s="4">
        <v>1</v>
      </c>
      <c r="H805" s="13">
        <v>10</v>
      </c>
      <c r="I805" s="13">
        <f>VENTAS[[#This Row],[Cantidad]]*VENTAS[[#This Row],[Precio Venta]]</f>
        <v>10</v>
      </c>
      <c r="J805" s="13">
        <f>IF(VENTAS[[#This Row],[Nombre del Gestor]]&gt;1,  VENTAS[[#This Row],[Total]]*10%, 0)</f>
        <v>0</v>
      </c>
      <c r="K805" s="13">
        <f>IFERROR(VLOOKUP(VENTAS[[#This Row],[Código del producto Vendido]],INVENTARIO[],20,FALSE),"-")*VENTAS[[#This Row],[Cantidad]]</f>
        <v>8</v>
      </c>
      <c r="L805" s="13">
        <f>VENTAS[[#This Row],[Total]]-VENTAS[[#This Row],[Comisión 10%]]-VENTAS[[#This Row],[Costo]]</f>
        <v>2</v>
      </c>
      <c r="M805" s="13"/>
    </row>
    <row r="806" spans="1:13" ht="14" x14ac:dyDescent="0.15">
      <c r="A806" s="125">
        <v>45376</v>
      </c>
      <c r="D806" s="6" t="s">
        <v>2997</v>
      </c>
      <c r="E806" s="6" t="s">
        <v>1469</v>
      </c>
      <c r="F806" s="4" t="str">
        <f>IFERROR(VLOOKUP(VENTAS[[#This Row],[Código del producto Vendido]],INVENTARIO[],5,FALSE),"-")</f>
        <v>Vestido Bohemio</v>
      </c>
      <c r="G806" s="4">
        <v>1</v>
      </c>
      <c r="H806" s="13">
        <v>20</v>
      </c>
      <c r="I806" s="13">
        <f>VENTAS[[#This Row],[Cantidad]]*VENTAS[[#This Row],[Precio Venta]]</f>
        <v>20</v>
      </c>
      <c r="J806" s="13">
        <f>IF(VENTAS[[#This Row],[Nombre del Gestor]]&gt;1,  VENTAS[[#This Row],[Total]]*10%, 0)</f>
        <v>2</v>
      </c>
      <c r="K806" s="13">
        <f>IFERROR(VLOOKUP(VENTAS[[#This Row],[Código del producto Vendido]],INVENTARIO[],20,FALSE),"-")*VENTAS[[#This Row],[Cantidad]]</f>
        <v>12.570555555555554</v>
      </c>
      <c r="L806" s="13">
        <f>VENTAS[[#This Row],[Total]]-VENTAS[[#This Row],[Comisión 10%]]-VENTAS[[#This Row],[Costo]]</f>
        <v>5.4294444444444458</v>
      </c>
      <c r="M806" s="13"/>
    </row>
    <row r="807" spans="1:13" ht="14" x14ac:dyDescent="0.15">
      <c r="A807" s="125">
        <v>45376</v>
      </c>
      <c r="E807" s="6" t="s">
        <v>2211</v>
      </c>
      <c r="F807" s="4" t="str">
        <f>IFERROR(VLOOKUP(VENTAS[[#This Row],[Código del producto Vendido]],INVENTARIO[],5,FALSE),"-")</f>
        <v>Sandalias flip de plataforma</v>
      </c>
      <c r="G807" s="4">
        <v>1</v>
      </c>
      <c r="H807" s="13">
        <v>15</v>
      </c>
      <c r="I807" s="13">
        <f>VENTAS[[#This Row],[Cantidad]]*VENTAS[[#This Row],[Precio Venta]]</f>
        <v>15</v>
      </c>
      <c r="J807" s="13">
        <f>IF(VENTAS[[#This Row],[Nombre del Gestor]]&gt;1,  VENTAS[[#This Row],[Total]]*10%, 0)</f>
        <v>0</v>
      </c>
      <c r="K807" s="13">
        <f>IFERROR(VLOOKUP(VENTAS[[#This Row],[Código del producto Vendido]],INVENTARIO[],20,FALSE),"-")*VENTAS[[#This Row],[Cantidad]]</f>
        <v>9.49</v>
      </c>
      <c r="L807" s="13">
        <f>VENTAS[[#This Row],[Total]]-VENTAS[[#This Row],[Comisión 10%]]-VENTAS[[#This Row],[Costo]]</f>
        <v>5.51</v>
      </c>
      <c r="M807" s="13"/>
    </row>
    <row r="808" spans="1:13" ht="14" x14ac:dyDescent="0.15">
      <c r="A808" s="125">
        <v>45376</v>
      </c>
      <c r="E808" s="6" t="s">
        <v>1358</v>
      </c>
      <c r="F808" s="4" t="str">
        <f>IFERROR(VLOOKUP(VENTAS[[#This Row],[Código del producto Vendido]],INVENTARIO[],5,FALSE),"-")</f>
        <v>Pareo pantalón de malla</v>
      </c>
      <c r="G808" s="4">
        <v>1</v>
      </c>
      <c r="H808" s="13">
        <v>15</v>
      </c>
      <c r="I808" s="13">
        <f>VENTAS[[#This Row],[Cantidad]]*VENTAS[[#This Row],[Precio Venta]]</f>
        <v>15</v>
      </c>
      <c r="J808" s="13">
        <f>IF(VENTAS[[#This Row],[Nombre del Gestor]]&gt;1,  VENTAS[[#This Row],[Total]]*10%, 0)</f>
        <v>0</v>
      </c>
      <c r="K808" s="13">
        <f>IFERROR(VLOOKUP(VENTAS[[#This Row],[Código del producto Vendido]],INVENTARIO[],20,FALSE),"-")*VENTAS[[#This Row],[Cantidad]]</f>
        <v>9.3605555555555551</v>
      </c>
      <c r="L808" s="13">
        <f>VENTAS[[#This Row],[Total]]-VENTAS[[#This Row],[Comisión 10%]]-VENTAS[[#This Row],[Costo]]</f>
        <v>5.6394444444444449</v>
      </c>
      <c r="M808" s="13"/>
    </row>
    <row r="809" spans="1:13" ht="14" x14ac:dyDescent="0.15">
      <c r="A809" s="125">
        <v>45376</v>
      </c>
      <c r="E809" s="6" t="s">
        <v>1499</v>
      </c>
      <c r="F809" s="4" t="str">
        <f>IFERROR(VLOOKUP(VENTAS[[#This Row],[Código del producto Vendido]],INVENTARIO[],5,FALSE),"-")</f>
        <v>Bikini estampado cebra</v>
      </c>
      <c r="G809" s="4">
        <v>1</v>
      </c>
      <c r="H809" s="13">
        <v>15</v>
      </c>
      <c r="I809" s="13">
        <f>VENTAS[[#This Row],[Cantidad]]*VENTAS[[#This Row],[Precio Venta]]</f>
        <v>15</v>
      </c>
      <c r="J809" s="13">
        <f>IF(VENTAS[[#This Row],[Nombre del Gestor]]&gt;1,  VENTAS[[#This Row],[Total]]*10%, 0)</f>
        <v>0</v>
      </c>
      <c r="K809" s="13">
        <f>IFERROR(VLOOKUP(VENTAS[[#This Row],[Código del producto Vendido]],INVENTARIO[],20,FALSE),"-")*VENTAS[[#This Row],[Cantidad]]</f>
        <v>8.7872222222222227</v>
      </c>
      <c r="L809" s="13">
        <f>VENTAS[[#This Row],[Total]]-VENTAS[[#This Row],[Comisión 10%]]-VENTAS[[#This Row],[Costo]]</f>
        <v>6.2127777777777773</v>
      </c>
      <c r="M809" s="13"/>
    </row>
    <row r="810" spans="1:13" ht="14" x14ac:dyDescent="0.15">
      <c r="A810" s="125">
        <v>45376</v>
      </c>
      <c r="E810" s="6" t="s">
        <v>263</v>
      </c>
      <c r="F810" s="4" t="str">
        <f>IFERROR(VLOOKUP(VENTAS[[#This Row],[Código del producto Vendido]],INVENTARIO[],5,FALSE),"-")</f>
        <v>Vestido Bohemio</v>
      </c>
      <c r="G810" s="4">
        <v>1</v>
      </c>
      <c r="H810" s="13">
        <v>25</v>
      </c>
      <c r="I810" s="13">
        <f>VENTAS[[#This Row],[Cantidad]]*VENTAS[[#This Row],[Precio Venta]]</f>
        <v>25</v>
      </c>
      <c r="J810" s="13">
        <f>IF(VENTAS[[#This Row],[Nombre del Gestor]]&gt;1,  VENTAS[[#This Row],[Total]]*10%, 0)</f>
        <v>0</v>
      </c>
      <c r="K810" s="13">
        <f>IFERROR(VLOOKUP(VENTAS[[#This Row],[Código del producto Vendido]],INVENTARIO[],20,FALSE),"-")*VENTAS[[#This Row],[Cantidad]]</f>
        <v>10.189444444444446</v>
      </c>
      <c r="L810" s="13">
        <f>VENTAS[[#This Row],[Total]]-VENTAS[[#This Row],[Comisión 10%]]-VENTAS[[#This Row],[Costo]]</f>
        <v>14.810555555555554</v>
      </c>
      <c r="M810" s="13"/>
    </row>
    <row r="811" spans="1:13" ht="14" x14ac:dyDescent="0.15">
      <c r="A811" s="125">
        <v>45376</v>
      </c>
      <c r="E811" s="6" t="s">
        <v>2044</v>
      </c>
      <c r="F811" s="4" t="str">
        <f>IFERROR(VLOOKUP(VENTAS[[#This Row],[Código del producto Vendido]],INVENTARIO[],5,FALSE),"-")</f>
        <v>Camiseta acanalada oblicua</v>
      </c>
      <c r="G811" s="4">
        <v>1</v>
      </c>
      <c r="H811" s="13">
        <v>12</v>
      </c>
      <c r="I811" s="13">
        <f>VENTAS[[#This Row],[Cantidad]]*VENTAS[[#This Row],[Precio Venta]]</f>
        <v>12</v>
      </c>
      <c r="J811" s="13">
        <f>IF(VENTAS[[#This Row],[Nombre del Gestor]]&gt;1,  VENTAS[[#This Row],[Total]]*10%, 0)</f>
        <v>0</v>
      </c>
      <c r="K811" s="13">
        <f>IFERROR(VLOOKUP(VENTAS[[#This Row],[Código del producto Vendido]],INVENTARIO[],20,FALSE),"-")*VENTAS[[#This Row],[Cantidad]]</f>
        <v>9</v>
      </c>
      <c r="L811" s="13">
        <f>VENTAS[[#This Row],[Total]]-VENTAS[[#This Row],[Comisión 10%]]-VENTAS[[#This Row],[Costo]]</f>
        <v>3</v>
      </c>
      <c r="M811" s="13"/>
    </row>
    <row r="812" spans="1:13" ht="14" x14ac:dyDescent="0.15">
      <c r="A812" s="125">
        <v>45378</v>
      </c>
      <c r="E812" s="6" t="s">
        <v>2159</v>
      </c>
      <c r="F812" s="4" t="str">
        <f>IFERROR(VLOOKUP(VENTAS[[#This Row],[Código del producto Vendido]],INVENTARIO[],5,FALSE),"-")</f>
        <v>Bolso de Mimbre</v>
      </c>
      <c r="G812" s="4">
        <v>1</v>
      </c>
      <c r="H812" s="13">
        <v>22</v>
      </c>
      <c r="I812" s="13">
        <f>VENTAS[[#This Row],[Cantidad]]*VENTAS[[#This Row],[Precio Venta]]</f>
        <v>22</v>
      </c>
      <c r="J812" s="13">
        <f>IF(VENTAS[[#This Row],[Nombre del Gestor]]&gt;1,  VENTAS[[#This Row],[Total]]*10%, 0)</f>
        <v>0</v>
      </c>
      <c r="K812" s="13">
        <f>IFERROR(VLOOKUP(VENTAS[[#This Row],[Código del producto Vendido]],INVENTARIO[],20,FALSE),"-")*VENTAS[[#This Row],[Cantidad]]</f>
        <v>14.5</v>
      </c>
      <c r="L812" s="13">
        <f>VENTAS[[#This Row],[Total]]-VENTAS[[#This Row],[Comisión 10%]]-VENTAS[[#This Row],[Costo]]</f>
        <v>7.5</v>
      </c>
      <c r="M812" s="13"/>
    </row>
    <row r="813" spans="1:13" ht="14" x14ac:dyDescent="0.15">
      <c r="A813" s="125">
        <v>45378</v>
      </c>
      <c r="D813" s="6" t="s">
        <v>2997</v>
      </c>
      <c r="E813" s="6" t="s">
        <v>2159</v>
      </c>
      <c r="F813" s="4" t="str">
        <f>IFERROR(VLOOKUP(VENTAS[[#This Row],[Código del producto Vendido]],INVENTARIO[],5,FALSE),"-")</f>
        <v>Bolso de Mimbre</v>
      </c>
      <c r="G813" s="4">
        <v>1</v>
      </c>
      <c r="H813" s="13">
        <v>22</v>
      </c>
      <c r="I813" s="13">
        <f>VENTAS[[#This Row],[Cantidad]]*VENTAS[[#This Row],[Precio Venta]]</f>
        <v>22</v>
      </c>
      <c r="J813" s="13">
        <f>IF(VENTAS[[#This Row],[Nombre del Gestor]]&gt;1,  VENTAS[[#This Row],[Total]]*10%, 0)</f>
        <v>2.2000000000000002</v>
      </c>
      <c r="K813" s="13">
        <f>IFERROR(VLOOKUP(VENTAS[[#This Row],[Código del producto Vendido]],INVENTARIO[],20,FALSE),"-")*VENTAS[[#This Row],[Cantidad]]</f>
        <v>14.5</v>
      </c>
      <c r="L813" s="13">
        <f>VENTAS[[#This Row],[Total]]-VENTAS[[#This Row],[Comisión 10%]]-VENTAS[[#This Row],[Costo]]</f>
        <v>5.3000000000000007</v>
      </c>
      <c r="M813" s="13"/>
    </row>
    <row r="814" spans="1:13" ht="14" x14ac:dyDescent="0.15">
      <c r="A814" s="125">
        <v>45378</v>
      </c>
      <c r="E814" s="6" t="s">
        <v>1694</v>
      </c>
      <c r="F814" s="4" t="str">
        <f>IFERROR(VLOOKUP(VENTAS[[#This Row],[Código del producto Vendido]],INVENTARIO[],5,FALSE),"-")</f>
        <v>Maxi Vestido con Bolsillo</v>
      </c>
      <c r="G814" s="4">
        <v>1</v>
      </c>
      <c r="H814" s="13">
        <v>35</v>
      </c>
      <c r="I814" s="13">
        <f>VENTAS[[#This Row],[Cantidad]]*VENTAS[[#This Row],[Precio Venta]]</f>
        <v>35</v>
      </c>
      <c r="J814" s="13">
        <f>IF(VENTAS[[#This Row],[Nombre del Gestor]]&gt;1,  VENTAS[[#This Row],[Total]]*10%, 0)</f>
        <v>0</v>
      </c>
      <c r="K814" s="13">
        <f>IFERROR(VLOOKUP(VENTAS[[#This Row],[Código del producto Vendido]],INVENTARIO[],20,FALSE),"-")*VENTAS[[#This Row],[Cantidad]]</f>
        <v>24.204545454545453</v>
      </c>
      <c r="L814" s="13">
        <f>VENTAS[[#This Row],[Total]]-VENTAS[[#This Row],[Comisión 10%]]-VENTAS[[#This Row],[Costo]]</f>
        <v>10.795454545454547</v>
      </c>
      <c r="M814" s="13"/>
    </row>
    <row r="815" spans="1:13" ht="14" x14ac:dyDescent="0.15">
      <c r="A815" s="125">
        <v>45380</v>
      </c>
      <c r="D815" s="6" t="s">
        <v>1786</v>
      </c>
      <c r="E815" s="6" t="s">
        <v>2604</v>
      </c>
      <c r="F815" s="4" t="str">
        <f>IFERROR(VLOOKUP(VENTAS[[#This Row],[Código del producto Vendido]],INVENTARIO[],5,FALSE),"-")</f>
        <v>Zapatillas blanco casual</v>
      </c>
      <c r="G815" s="4">
        <v>1</v>
      </c>
      <c r="H815" s="13">
        <v>35</v>
      </c>
      <c r="I815" s="13">
        <f>VENTAS[[#This Row],[Cantidad]]*VENTAS[[#This Row],[Precio Venta]]</f>
        <v>35</v>
      </c>
      <c r="J815" s="13">
        <f>IF(VENTAS[[#This Row],[Nombre del Gestor]]&gt;1,  VENTAS[[#This Row],[Total]]*10%, 0)</f>
        <v>3.5</v>
      </c>
      <c r="K815" s="13">
        <f>IFERROR(VLOOKUP(VENTAS[[#This Row],[Código del producto Vendido]],INVENTARIO[],20,FALSE),"-")*VENTAS[[#This Row],[Cantidad]]</f>
        <v>25.470588235294116</v>
      </c>
      <c r="L815" s="13">
        <f>VENTAS[[#This Row],[Total]]-VENTAS[[#This Row],[Comisión 10%]]-VENTAS[[#This Row],[Costo]]</f>
        <v>6.029411764705884</v>
      </c>
      <c r="M815" s="13"/>
    </row>
    <row r="816" spans="1:13" ht="14" x14ac:dyDescent="0.15">
      <c r="A816" s="125">
        <v>45381</v>
      </c>
      <c r="D816" s="6" t="s">
        <v>2997</v>
      </c>
      <c r="E816" s="6" t="s">
        <v>2228</v>
      </c>
      <c r="F816" s="4" t="str">
        <f>IFERROR(VLOOKUP(VENTAS[[#This Row],[Código del producto Vendido]],INVENTARIO[],5,FALSE),"-")</f>
        <v>Sandalias minimalistas de tacón</v>
      </c>
      <c r="G816" s="4">
        <v>1</v>
      </c>
      <c r="H816" s="13">
        <v>39</v>
      </c>
      <c r="I816" s="13">
        <f>VENTAS[[#This Row],[Cantidad]]*VENTAS[[#This Row],[Precio Venta]]</f>
        <v>39</v>
      </c>
      <c r="J816" s="13">
        <f>IF(VENTAS[[#This Row],[Nombre del Gestor]]&gt;1,  VENTAS[[#This Row],[Total]]*10%, 0)</f>
        <v>3.9000000000000004</v>
      </c>
      <c r="K816" s="13">
        <f>IFERROR(VLOOKUP(VENTAS[[#This Row],[Código del producto Vendido]],INVENTARIO[],20,FALSE),"-")*VENTAS[[#This Row],[Cantidad]]</f>
        <v>20.86</v>
      </c>
      <c r="L816" s="13">
        <f>VENTAS[[#This Row],[Total]]-VENTAS[[#This Row],[Comisión 10%]]-VENTAS[[#This Row],[Costo]]</f>
        <v>14.240000000000002</v>
      </c>
      <c r="M816" s="13"/>
    </row>
    <row r="817" spans="1:13" ht="14" x14ac:dyDescent="0.15">
      <c r="A817" s="125">
        <v>45381</v>
      </c>
      <c r="D817" s="6" t="s">
        <v>2997</v>
      </c>
      <c r="E817" s="6" t="s">
        <v>2404</v>
      </c>
      <c r="F817" s="4" t="str">
        <f>IFERROR(VLOOKUP(VENTAS[[#This Row],[Código del producto Vendido]],INVENTARIO[],5,FALSE),"-")</f>
        <v>Zapato de punta fina y Tacón Cuadrado</v>
      </c>
      <c r="G817" s="4">
        <v>1</v>
      </c>
      <c r="H817" s="13">
        <v>40</v>
      </c>
      <c r="I817" s="13">
        <f>VENTAS[[#This Row],[Cantidad]]*VENTAS[[#This Row],[Precio Venta]]</f>
        <v>40</v>
      </c>
      <c r="J817" s="13">
        <f>IF(VENTAS[[#This Row],[Nombre del Gestor]]&gt;1,  VENTAS[[#This Row],[Total]]*10%, 0)</f>
        <v>4</v>
      </c>
      <c r="K817" s="13">
        <f>IFERROR(VLOOKUP(VENTAS[[#This Row],[Código del producto Vendido]],INVENTARIO[],20,FALSE),"-")*VENTAS[[#This Row],[Cantidad]]</f>
        <v>27.5</v>
      </c>
      <c r="L817" s="13">
        <f>VENTAS[[#This Row],[Total]]-VENTAS[[#This Row],[Comisión 10%]]-VENTAS[[#This Row],[Costo]]</f>
        <v>8.5</v>
      </c>
      <c r="M817" s="13"/>
    </row>
    <row r="818" spans="1:13" ht="14" x14ac:dyDescent="0.15">
      <c r="A818" s="125">
        <v>45381</v>
      </c>
      <c r="D818" s="6" t="s">
        <v>2997</v>
      </c>
      <c r="E818" s="6" t="s">
        <v>2261</v>
      </c>
      <c r="F818" s="4" t="str">
        <f>IFERROR(VLOOKUP(VENTAS[[#This Row],[Código del producto Vendido]],INVENTARIO[],5,FALSE),"-")</f>
        <v>Vestido de mangas en contraste</v>
      </c>
      <c r="G818" s="4">
        <v>1</v>
      </c>
      <c r="H818" s="13">
        <v>28</v>
      </c>
      <c r="I818" s="13">
        <f>VENTAS[[#This Row],[Cantidad]]*VENTAS[[#This Row],[Precio Venta]]</f>
        <v>28</v>
      </c>
      <c r="J818" s="13">
        <f>IF(VENTAS[[#This Row],[Nombre del Gestor]]&gt;1,  VENTAS[[#This Row],[Total]]*10%, 0)</f>
        <v>2.8000000000000003</v>
      </c>
      <c r="K818" s="13">
        <f>IFERROR(VLOOKUP(VENTAS[[#This Row],[Código del producto Vendido]],INVENTARIO[],20,FALSE),"-")*VENTAS[[#This Row],[Cantidad]]</f>
        <v>17.25</v>
      </c>
      <c r="L818" s="13">
        <f>VENTAS[[#This Row],[Total]]-VENTAS[[#This Row],[Comisión 10%]]-VENTAS[[#This Row],[Costo]]</f>
        <v>7.9499999999999993</v>
      </c>
      <c r="M818" s="13"/>
    </row>
    <row r="819" spans="1:13" ht="14" x14ac:dyDescent="0.15">
      <c r="A819" s="125">
        <v>45382</v>
      </c>
      <c r="E819" s="6" t="s">
        <v>1365</v>
      </c>
      <c r="F819" s="4" t="str">
        <f>IFERROR(VLOOKUP(VENTAS[[#This Row],[Código del producto Vendido]],INVENTARIO[],5,FALSE),"-")</f>
        <v>Pareo pantalón de malla</v>
      </c>
      <c r="G819" s="4">
        <v>1</v>
      </c>
      <c r="H819" s="13">
        <v>15</v>
      </c>
      <c r="I819" s="13">
        <f>VENTAS[[#This Row],[Cantidad]]*VENTAS[[#This Row],[Precio Venta]]</f>
        <v>15</v>
      </c>
      <c r="J819" s="13">
        <f>IF(VENTAS[[#This Row],[Nombre del Gestor]]&gt;1,  VENTAS[[#This Row],[Total]]*10%, 0)</f>
        <v>0</v>
      </c>
      <c r="K819" s="13">
        <f>IFERROR(VLOOKUP(VENTAS[[#This Row],[Código del producto Vendido]],INVENTARIO[],20,FALSE),"-")*VENTAS[[#This Row],[Cantidad]]</f>
        <v>9.7855555555555558</v>
      </c>
      <c r="L819" s="13">
        <f>VENTAS[[#This Row],[Total]]-VENTAS[[#This Row],[Comisión 10%]]-VENTAS[[#This Row],[Costo]]</f>
        <v>5.2144444444444442</v>
      </c>
      <c r="M819" s="13"/>
    </row>
    <row r="820" spans="1:13" ht="14" x14ac:dyDescent="0.15">
      <c r="C820" s="6" t="s">
        <v>2976</v>
      </c>
      <c r="E820" s="6" t="s">
        <v>2612</v>
      </c>
      <c r="F820" s="4" t="str">
        <f>IFERROR(VLOOKUP(VENTAS[[#This Row],[Código del producto Vendido]],INVENTARIO[],5,FALSE),"-")</f>
        <v>Chaleco de traje Blanco</v>
      </c>
      <c r="G820" s="4">
        <v>1</v>
      </c>
      <c r="H820" s="13">
        <v>25</v>
      </c>
      <c r="I820" s="13">
        <f>VENTAS[[#This Row],[Cantidad]]*VENTAS[[#This Row],[Precio Venta]]</f>
        <v>25</v>
      </c>
      <c r="J820" s="13">
        <f>IF(VENTAS[[#This Row],[Nombre del Gestor]]&gt;1,  VENTAS[[#This Row],[Total]]*10%, 0)</f>
        <v>0</v>
      </c>
      <c r="K820" s="13">
        <f>IFERROR(VLOOKUP(VENTAS[[#This Row],[Código del producto Vendido]],INVENTARIO[],20,FALSE),"-")*VENTAS[[#This Row],[Cantidad]]</f>
        <v>17.941176470588236</v>
      </c>
      <c r="L820" s="13">
        <f>VENTAS[[#This Row],[Total]]-VENTAS[[#This Row],[Comisión 10%]]-VENTAS[[#This Row],[Costo]]</f>
        <v>7.0588235294117645</v>
      </c>
      <c r="M820" s="13"/>
    </row>
    <row r="821" spans="1:13" ht="14" x14ac:dyDescent="0.15">
      <c r="A821" s="125">
        <v>45381</v>
      </c>
      <c r="E821" s="6" t="s">
        <v>2209</v>
      </c>
      <c r="F821" s="4" t="str">
        <f>IFERROR(VLOOKUP(VENTAS[[#This Row],[Código del producto Vendido]],INVENTARIO[],5,FALSE),"-")</f>
        <v>Sandalias de hebilla</v>
      </c>
      <c r="G821" s="4">
        <v>1</v>
      </c>
      <c r="H821" s="13">
        <v>18</v>
      </c>
      <c r="I821" s="13">
        <f>VENTAS[[#This Row],[Cantidad]]*VENTAS[[#This Row],[Precio Venta]]</f>
        <v>18</v>
      </c>
      <c r="J821" s="13">
        <f>IF(VENTAS[[#This Row],[Nombre del Gestor]]&gt;1,  VENTAS[[#This Row],[Total]]*10%, 0)</f>
        <v>0</v>
      </c>
      <c r="K821" s="13">
        <f>IFERROR(VLOOKUP(VENTAS[[#This Row],[Código del producto Vendido]],INVENTARIO[],24,FALSE),"-")</f>
        <v>7</v>
      </c>
      <c r="L821" s="13">
        <f>VENTAS[[#This Row],[Total]]-VENTAS[[#This Row],[Comisión 10%]]-VENTAS[[#This Row],[Costo]]</f>
        <v>11</v>
      </c>
      <c r="M821" s="13"/>
    </row>
    <row r="822" spans="1:13" ht="14" x14ac:dyDescent="0.15">
      <c r="A822" s="125">
        <v>45381</v>
      </c>
      <c r="E822" s="6" t="s">
        <v>2154</v>
      </c>
      <c r="F822" s="4" t="str">
        <f>IFERROR(VLOOKUP(VENTAS[[#This Row],[Código del producto Vendido]],INVENTARIO[],5,FALSE),"-")</f>
        <v>Zapato de punta fina y Tacón Cuadrado</v>
      </c>
      <c r="G822" s="4">
        <v>1</v>
      </c>
      <c r="H822" s="13">
        <v>45</v>
      </c>
      <c r="I822" s="13">
        <f>VENTAS[[#This Row],[Cantidad]]*VENTAS[[#This Row],[Precio Venta]]</f>
        <v>45</v>
      </c>
      <c r="J822" s="13">
        <f>IF(VENTAS[[#This Row],[Nombre del Gestor]]&gt;1,  VENTAS[[#This Row],[Total]]*10%, 0)</f>
        <v>0</v>
      </c>
      <c r="K822" s="13">
        <f>IFERROR(VLOOKUP(VENTAS[[#This Row],[Código del producto Vendido]],INVENTARIO[],24,FALSE),"-")</f>
        <v>14</v>
      </c>
      <c r="L822" s="13">
        <f>VENTAS[[#This Row],[Total]]-VENTAS[[#This Row],[Comisión 10%]]-VENTAS[[#This Row],[Costo]]</f>
        <v>31</v>
      </c>
      <c r="M822" s="13"/>
    </row>
    <row r="823" spans="1:13" ht="14" x14ac:dyDescent="0.15">
      <c r="A823" s="125">
        <v>45384</v>
      </c>
      <c r="E823" s="6" t="s">
        <v>2602</v>
      </c>
      <c r="F823" s="4" t="str">
        <f>IFERROR(VLOOKUP(VENTAS[[#This Row],[Código del producto Vendido]],INVENTARIO[],5,FALSE),"-")</f>
        <v>Zapatillas blanco casual</v>
      </c>
      <c r="G823" s="4">
        <v>1</v>
      </c>
      <c r="H823" s="13">
        <v>35</v>
      </c>
      <c r="I823" s="13">
        <f>VENTAS[[#This Row],[Cantidad]]*VENTAS[[#This Row],[Precio Venta]]</f>
        <v>35</v>
      </c>
      <c r="J823" s="13">
        <f>IF(VENTAS[[#This Row],[Nombre del Gestor]]&gt;1,  VENTAS[[#This Row],[Total]]*10%, 0)</f>
        <v>0</v>
      </c>
      <c r="K823" s="13">
        <f>IFERROR(VLOOKUP(VENTAS[[#This Row],[Código del producto Vendido]],INVENTARIO[],24,FALSE),"-")</f>
        <v>19.058823529411768</v>
      </c>
      <c r="L823" s="13">
        <f>VENTAS[[#This Row],[Total]]-VENTAS[[#This Row],[Comisión 10%]]-VENTAS[[#This Row],[Costo]]</f>
        <v>15.941176470588232</v>
      </c>
      <c r="M823" s="13"/>
    </row>
    <row r="824" spans="1:13" ht="14" x14ac:dyDescent="0.15">
      <c r="A824" s="125">
        <v>45384</v>
      </c>
      <c r="D824" s="6" t="s">
        <v>2997</v>
      </c>
      <c r="E824" s="6" t="s">
        <v>1347</v>
      </c>
      <c r="F824" s="4" t="str">
        <f>IFERROR(VLOOKUP(VENTAS[[#This Row],[Código del producto Vendido]],INVENTARIO[],5,FALSE),"-")</f>
        <v xml:space="preserve">Pareo falda </v>
      </c>
      <c r="G824" s="4">
        <v>1</v>
      </c>
      <c r="H824" s="13">
        <v>8</v>
      </c>
      <c r="I824" s="13">
        <f>VENTAS[[#This Row],[Cantidad]]*VENTAS[[#This Row],[Precio Venta]]</f>
        <v>8</v>
      </c>
      <c r="J824" s="13">
        <f>IF(VENTAS[[#This Row],[Nombre del Gestor]]&gt;1,  VENTAS[[#This Row],[Total]]*10%, 0)</f>
        <v>0.8</v>
      </c>
      <c r="K824" s="13">
        <f>IFERROR(VLOOKUP(VENTAS[[#This Row],[Código del producto Vendido]],INVENTARIO[],24,FALSE),"-")</f>
        <v>43.953333333333333</v>
      </c>
      <c r="L824" s="13">
        <f>VENTAS[[#This Row],[Total]]-VENTAS[[#This Row],[Comisión 10%]]-VENTAS[[#This Row],[Costo]]</f>
        <v>-36.75333333333333</v>
      </c>
      <c r="M824" s="13"/>
    </row>
    <row r="825" spans="1:13" ht="14" x14ac:dyDescent="0.15">
      <c r="A825" s="125">
        <v>45384</v>
      </c>
      <c r="D825" s="6" t="s">
        <v>2997</v>
      </c>
      <c r="E825" s="6" t="s">
        <v>2590</v>
      </c>
      <c r="F825" s="4" t="str">
        <f>IFERROR(VLOOKUP(VENTAS[[#This Row],[Código del producto Vendido]],INVENTARIO[],5,FALSE),"-")</f>
        <v>Traje de baño blanco sexy</v>
      </c>
      <c r="G825" s="4">
        <v>1</v>
      </c>
      <c r="H825" s="13">
        <v>20</v>
      </c>
      <c r="I825" s="13">
        <f>VENTAS[[#This Row],[Cantidad]]*VENTAS[[#This Row],[Precio Venta]]</f>
        <v>20</v>
      </c>
      <c r="J825" s="13">
        <f>IF(VENTAS[[#This Row],[Nombre del Gestor]]&gt;1,  VENTAS[[#This Row],[Total]]*10%, 0)</f>
        <v>2</v>
      </c>
      <c r="K825" s="13">
        <f>IFERROR(VLOOKUP(VENTAS[[#This Row],[Código del producto Vendido]],INVENTARIO[],24,FALSE),"-")</f>
        <v>10.411764705882353</v>
      </c>
      <c r="L825" s="13">
        <f>VENTAS[[#This Row],[Total]]-VENTAS[[#This Row],[Comisión 10%]]-VENTAS[[#This Row],[Costo]]</f>
        <v>7.5882352941176467</v>
      </c>
      <c r="M825" s="13"/>
    </row>
    <row r="826" spans="1:13" ht="14" x14ac:dyDescent="0.15">
      <c r="A826" s="125">
        <v>45386</v>
      </c>
      <c r="D826" s="6" t="s">
        <v>2997</v>
      </c>
      <c r="E826" s="6" t="s">
        <v>1615</v>
      </c>
      <c r="F826" s="4" t="str">
        <f>IFERROR(VLOOKUP(VENTAS[[#This Row],[Código del producto Vendido]],INVENTARIO[],5,FALSE),"-")</f>
        <v>Bikini cintura alta</v>
      </c>
      <c r="G826" s="4">
        <v>1</v>
      </c>
      <c r="H826" s="13">
        <v>12</v>
      </c>
      <c r="I826" s="13">
        <f>VENTAS[[#This Row],[Cantidad]]*VENTAS[[#This Row],[Precio Venta]]</f>
        <v>12</v>
      </c>
      <c r="J826" s="13">
        <f>IF(VENTAS[[#This Row],[Nombre del Gestor]]&gt;1,  VENTAS[[#This Row],[Total]]*10%, 0)</f>
        <v>1.2000000000000002</v>
      </c>
      <c r="K826" s="13">
        <f>IFERROR(VLOOKUP(VENTAS[[#This Row],[Código del producto Vendido]],INVENTARIO[],24,FALSE),"-")</f>
        <v>4.9444444444444446</v>
      </c>
      <c r="L826" s="13">
        <f>VENTAS[[#This Row],[Total]]-VENTAS[[#This Row],[Comisión 10%]]-VENTAS[[#This Row],[Costo]]</f>
        <v>5.8555555555555561</v>
      </c>
      <c r="M826" s="13"/>
    </row>
    <row r="827" spans="1:13" ht="14" x14ac:dyDescent="0.15">
      <c r="A827" s="124" t="s">
        <v>2307</v>
      </c>
      <c r="C827" s="6" t="s">
        <v>3019</v>
      </c>
      <c r="E827" s="6" t="s">
        <v>2610</v>
      </c>
      <c r="F827" s="4" t="str">
        <f>IFERROR(VLOOKUP(VENTAS[[#This Row],[Código del producto Vendido]],INVENTARIO[],5,FALSE),"-")</f>
        <v>Kimono Dazy Elegante</v>
      </c>
      <c r="G827" s="4">
        <v>1</v>
      </c>
      <c r="H827" s="13">
        <v>0</v>
      </c>
      <c r="I827" s="13">
        <f>VENTAS[[#This Row],[Cantidad]]*VENTAS[[#This Row],[Precio Venta]]</f>
        <v>0</v>
      </c>
      <c r="J827" s="13">
        <f>IF(VENTAS[[#This Row],[Nombre del Gestor]]&gt;1,  VENTAS[[#This Row],[Total]]*10%, 0)</f>
        <v>0</v>
      </c>
      <c r="K827" s="13">
        <f>IFERROR(VLOOKUP(VENTAS[[#This Row],[Código del producto Vendido]],INVENTARIO[],24,FALSE),"-")</f>
        <v>8.6470588235294112</v>
      </c>
      <c r="L827" s="13">
        <f>VENTAS[[#This Row],[Total]]-VENTAS[[#This Row],[Comisión 10%]]-VENTAS[[#This Row],[Costo]]</f>
        <v>-8.6470588235294112</v>
      </c>
      <c r="M827" s="13"/>
    </row>
    <row r="828" spans="1:13" ht="14" x14ac:dyDescent="0.15">
      <c r="A828" s="124" t="s">
        <v>2307</v>
      </c>
      <c r="E828" s="6" t="s">
        <v>2222</v>
      </c>
      <c r="F828" s="4" t="str">
        <f>IFERROR(VLOOKUP(VENTAS[[#This Row],[Código del producto Vendido]],INVENTARIO[],5,FALSE),"-")</f>
        <v>Camisa Modely</v>
      </c>
      <c r="G828" s="4">
        <v>1</v>
      </c>
      <c r="H828" s="13">
        <v>22</v>
      </c>
      <c r="I828" s="13">
        <f>VENTAS[[#This Row],[Cantidad]]*VENTAS[[#This Row],[Precio Venta]]</f>
        <v>22</v>
      </c>
      <c r="J828" s="13">
        <f>IF(VENTAS[[#This Row],[Nombre del Gestor]]&gt;1,  VENTAS[[#This Row],[Total]]*10%, 0)</f>
        <v>0</v>
      </c>
      <c r="K828" s="13">
        <f>IFERROR(VLOOKUP(VENTAS[[#This Row],[Código del producto Vendido]],INVENTARIO[],24,FALSE),"-")</f>
        <v>24.52</v>
      </c>
      <c r="L828" s="13">
        <f>VENTAS[[#This Row],[Total]]-VENTAS[[#This Row],[Comisión 10%]]-VENTAS[[#This Row],[Costo]]</f>
        <v>-2.5199999999999996</v>
      </c>
      <c r="M828" s="13"/>
    </row>
    <row r="829" spans="1:13" ht="14" x14ac:dyDescent="0.15">
      <c r="A829" s="124" t="s">
        <v>2307</v>
      </c>
      <c r="E829" s="6" t="s">
        <v>1687</v>
      </c>
      <c r="F829" s="4" t="str">
        <f>IFERROR(VLOOKUP(VENTAS[[#This Row],[Código del producto Vendido]],INVENTARIO[],5,FALSE),"-")</f>
        <v>Top Acanalado</v>
      </c>
      <c r="G829" s="4">
        <v>1</v>
      </c>
      <c r="H829" s="13">
        <v>13</v>
      </c>
      <c r="I829" s="13">
        <f>VENTAS[[#This Row],[Cantidad]]*VENTAS[[#This Row],[Precio Venta]]</f>
        <v>13</v>
      </c>
      <c r="J829" s="13">
        <f>IF(VENTAS[[#This Row],[Nombre del Gestor]]&gt;1,  VENTAS[[#This Row],[Total]]*10%, 0)</f>
        <v>0</v>
      </c>
      <c r="K829" s="13">
        <f>IFERROR(VLOOKUP(VENTAS[[#This Row],[Código del producto Vendido]],INVENTARIO[],24,FALSE),"-")</f>
        <v>4.7200000000000006</v>
      </c>
      <c r="L829" s="13">
        <f>VENTAS[[#This Row],[Total]]-VENTAS[[#This Row],[Comisión 10%]]-VENTAS[[#This Row],[Costo]]</f>
        <v>8.2799999999999994</v>
      </c>
      <c r="M829" s="13"/>
    </row>
    <row r="830" spans="1:13" ht="14" x14ac:dyDescent="0.15">
      <c r="A830" s="125" t="s">
        <v>2307</v>
      </c>
      <c r="E830" t="s">
        <v>1399</v>
      </c>
      <c r="F830" s="4" t="str">
        <f>IFERROR(VLOOKUP(VENTAS[[#This Row],[Código del producto Vendido]],INVENTARIO[],5,FALSE),"-")</f>
        <v>Maxi vestido con bajo floral</v>
      </c>
      <c r="G830" s="4">
        <v>1</v>
      </c>
      <c r="H830" s="13">
        <v>25</v>
      </c>
      <c r="I830" s="13">
        <f>VENTAS[[#This Row],[Cantidad]]*VENTAS[[#This Row],[Precio Venta]]</f>
        <v>25</v>
      </c>
      <c r="J830" s="13">
        <f>IF(VENTAS[[#This Row],[Nombre del Gestor]]&gt;1,  VENTAS[[#This Row],[Total]]*10%, 0)</f>
        <v>0</v>
      </c>
      <c r="K830" s="13">
        <f>IFERROR(VLOOKUP(VENTAS[[#This Row],[Código del producto Vendido]],INVENTARIO[],24,FALSE),"-")</f>
        <v>10.66</v>
      </c>
      <c r="L830" s="13">
        <f>VENTAS[[#This Row],[Total]]-VENTAS[[#This Row],[Comisión 10%]]-VENTAS[[#This Row],[Costo]]</f>
        <v>14.34</v>
      </c>
      <c r="M830" s="13"/>
    </row>
    <row r="831" spans="1:13" ht="14" x14ac:dyDescent="0.15">
      <c r="A831" s="125"/>
      <c r="F831" s="4" t="str">
        <f>IFERROR(VLOOKUP(VENTAS[[#This Row],[Código del producto Vendido]],INVENTARIO[],5,FALSE),"-")</f>
        <v>-</v>
      </c>
      <c r="I831" s="13">
        <f>VENTAS[[#This Row],[Cantidad]]*VENTAS[[#This Row],[Precio Venta]]</f>
        <v>0</v>
      </c>
      <c r="J831" s="13">
        <f>IF(VENTAS[[#This Row],[Nombre del Gestor]]&gt;1,  VENTAS[[#This Row],[Total]]*10%, 0)</f>
        <v>0</v>
      </c>
      <c r="K831" s="13" t="str">
        <f>IFERROR(VLOOKUP(VENTAS[[#This Row],[Código del producto Vendido]],INVENTARIO[],24,FALSE),"-")</f>
        <v>-</v>
      </c>
      <c r="L831" s="13" t="e">
        <f>VENTAS[[#This Row],[Total]]-VENTAS[[#This Row],[Comisión 10%]]-VENTAS[[#This Row],[Costo]]</f>
        <v>#VALUE!</v>
      </c>
      <c r="M831" s="13"/>
    </row>
    <row r="832" spans="1:13" ht="14" x14ac:dyDescent="0.15">
      <c r="A832" s="125"/>
      <c r="F832" s="4" t="str">
        <f>IFERROR(VLOOKUP(VENTAS[[#This Row],[Código del producto Vendido]],INVENTARIO[],5,FALSE),"-")</f>
        <v>-</v>
      </c>
      <c r="I832" s="13">
        <f>VENTAS[[#This Row],[Cantidad]]*VENTAS[[#This Row],[Precio Venta]]</f>
        <v>0</v>
      </c>
      <c r="J832" s="13">
        <f>IF(VENTAS[[#This Row],[Nombre del Gestor]]&gt;1,  VENTAS[[#This Row],[Total]]*10%, 0)</f>
        <v>0</v>
      </c>
      <c r="K832" s="13" t="str">
        <f>IFERROR(VLOOKUP(VENTAS[[#This Row],[Código del producto Vendido]],INVENTARIO[],24,FALSE),"-")</f>
        <v>-</v>
      </c>
      <c r="L832" s="13" t="e">
        <f>VENTAS[[#This Row],[Total]]-VENTAS[[#This Row],[Comisión 10%]]-VENTAS[[#This Row],[Costo]]</f>
        <v>#VALUE!</v>
      </c>
      <c r="M832" s="13"/>
    </row>
    <row r="833" spans="1:13" ht="14" x14ac:dyDescent="0.15">
      <c r="A833" s="125"/>
      <c r="F833" s="4" t="str">
        <f>IFERROR(VLOOKUP(VENTAS[[#This Row],[Código del producto Vendido]],INVENTARIO[],5,FALSE),"-")</f>
        <v>-</v>
      </c>
      <c r="I833" s="13">
        <f>VENTAS[[#This Row],[Cantidad]]*VENTAS[[#This Row],[Precio Venta]]</f>
        <v>0</v>
      </c>
      <c r="J833" s="13">
        <f>IF(VENTAS[[#This Row],[Nombre del Gestor]]&gt;1,  VENTAS[[#This Row],[Total]]*10%, 0)</f>
        <v>0</v>
      </c>
      <c r="K833" s="13" t="str">
        <f>IFERROR(VLOOKUP(VENTAS[[#This Row],[Código del producto Vendido]],INVENTARIO[],24,FALSE),"-")</f>
        <v>-</v>
      </c>
      <c r="L833" s="13" t="e">
        <f>VENTAS[[#This Row],[Total]]-VENTAS[[#This Row],[Comisión 10%]]-VENTAS[[#This Row],[Costo]]</f>
        <v>#VALUE!</v>
      </c>
      <c r="M833" s="13"/>
    </row>
  </sheetData>
  <mergeCells count="2">
    <mergeCell ref="A1:E1"/>
    <mergeCell ref="G1:H1"/>
  </mergeCells>
  <phoneticPr fontId="8" type="noConversion"/>
  <conditionalFormatting sqref="E445">
    <cfRule type="duplicateValues" dxfId="56" priority="4"/>
  </conditionalFormatting>
  <conditionalFormatting sqref="E520:E531">
    <cfRule type="duplicateValues" dxfId="55" priority="2"/>
  </conditionalFormatting>
  <conditionalFormatting sqref="E359">
    <cfRule type="expression" dxfId="54" priority="2433">
      <formula>#REF!=0</formula>
    </cfRule>
    <cfRule type="duplicateValues" dxfId="53" priority="2434"/>
  </conditionalFormatting>
  <conditionalFormatting sqref="E368">
    <cfRule type="expression" dxfId="52" priority="2435">
      <formula>#REF!=0</formula>
    </cfRule>
    <cfRule type="duplicateValues" dxfId="51" priority="2436"/>
  </conditionalFormatting>
  <conditionalFormatting sqref="E445 E520:E531">
    <cfRule type="expression" dxfId="5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STOCK!$A$2:$A$1000442</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2</v>
      </c>
      <c r="Q233" s="21">
        <f>INVENTARIO4[[#This Row],[Entradas]]-INVENTARIO4[[#This Row],[Salidas]]</f>
        <v>-1</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39" priority="6"/>
  </conditionalFormatting>
  <conditionalFormatting sqref="C340">
    <cfRule type="expression" dxfId="38"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7" priority="1">
      <formula>$Q3=0</formula>
    </cfRule>
  </conditionalFormatting>
  <conditionalFormatting sqref="Q3:Q547">
    <cfRule type="cellIs" dxfId="36" priority="3" operator="lessThan">
      <formula>0</formula>
    </cfRule>
    <cfRule type="cellIs" dxfId="35" priority="4" operator="lessThan">
      <formula>0</formula>
    </cfRule>
  </conditionalFormatting>
  <conditionalFormatting sqref="R3:AA547">
    <cfRule type="containsBlanks" dxfId="34"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3</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0</v>
      </c>
      <c r="X21" s="30">
        <v>0</v>
      </c>
      <c r="Y21" s="30">
        <f t="shared" si="0"/>
        <v>0</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2</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0</v>
      </c>
      <c r="X49" s="30">
        <v>0</v>
      </c>
      <c r="Y49" s="30">
        <f t="shared" si="0"/>
        <v>0</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Tops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Tops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Tops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Tops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Tops</v>
      </c>
      <c r="C73" s="30" t="str">
        <f>STOCK!E73</f>
        <v>Blusa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Tops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0</v>
      </c>
      <c r="X85" s="30">
        <v>0</v>
      </c>
      <c r="Y85" s="30">
        <f t="shared" si="1"/>
        <v>0</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Tops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Tops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Tops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Tops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Tops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Tops /Curvy</v>
      </c>
      <c r="C104" s="30" t="str">
        <f>STOCK!E103</f>
        <v>Top de mangas anchas y lentejuelas</v>
      </c>
      <c r="D104" s="30" t="str">
        <f>STOCK!F103</f>
        <v>Talla L Color Amarillo</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Tops</v>
      </c>
      <c r="C108" s="30" t="str">
        <f>STOCK!E107</f>
        <v>Blusa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Tops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Tops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Tops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Tops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Tops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Tops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Tops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Tops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0</v>
      </c>
      <c r="X196" s="30">
        <v>0</v>
      </c>
      <c r="Y196" s="30">
        <f t="shared" si="3"/>
        <v>0</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Tops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Tops</v>
      </c>
      <c r="C203" s="30" t="str">
        <f>STOCK!E202</f>
        <v>Blusa de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Tops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0</v>
      </c>
      <c r="X224" s="30">
        <v>0</v>
      </c>
      <c r="Y224" s="30">
        <f t="shared" si="3"/>
        <v>0</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1</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bolsos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0</v>
      </c>
      <c r="X233" s="30">
        <v>0</v>
      </c>
      <c r="Y233" s="30">
        <f t="shared" si="3"/>
        <v>0</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Tops</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Tops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Tops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Tops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Tops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Tops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Tops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Tops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Tops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10</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Tops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Tops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Tops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Tops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Tops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Tops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Tops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Tops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3</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Tops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5</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Tops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Tops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Tops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Tops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Tops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Tops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Tops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Tops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Tops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Tops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Tops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Tops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Tops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Tops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Tops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Tops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Tops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Tops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Tops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35</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Tops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Tops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Tops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Tops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Tops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Tops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1</v>
      </c>
      <c r="X377" s="30">
        <v>0</v>
      </c>
      <c r="Y377" s="30">
        <f t="shared" si="6"/>
        <v>1</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 /precios bajos</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12</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Tops /Precios Bajos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Tops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Tops /precios bajos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10</v>
      </c>
      <c r="K389" s="30">
        <f>STOCK!I389</f>
        <v>12</v>
      </c>
      <c r="L389" s="30" t="e">
        <f>STOCK!#REF!</f>
        <v>#REF!</v>
      </c>
      <c r="U389" s="30">
        <v>1</v>
      </c>
      <c r="V389" s="30">
        <f>STOCK!L389</f>
        <v>0</v>
      </c>
      <c r="X389" s="30">
        <v>0</v>
      </c>
      <c r="Y389" s="30">
        <f t="shared" si="6"/>
        <v>0</v>
      </c>
      <c r="AG389" s="30" t="str">
        <f>STOCK!A389</f>
        <v>BU0270</v>
      </c>
      <c r="AI389" s="30">
        <v>0</v>
      </c>
    </row>
    <row r="390" spans="1:35" x14ac:dyDescent="0.15">
      <c r="A390" s="30" t="str">
        <f>STOCK!C390</f>
        <v>PRODUCT</v>
      </c>
      <c r="B390" s="30" t="str">
        <f>STOCK!D390</f>
        <v>Tops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 /precios bajos</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12</v>
      </c>
      <c r="K392" s="30">
        <f>STOCK!I392</f>
        <v>10.583333333333332</v>
      </c>
      <c r="L392" s="30" t="e">
        <f>STOCK!#REF!</f>
        <v>#REF!</v>
      </c>
      <c r="U392" s="30">
        <v>1</v>
      </c>
      <c r="V392" s="30">
        <f>STOCK!L392</f>
        <v>0</v>
      </c>
      <c r="X392" s="30">
        <v>0</v>
      </c>
      <c r="Y392" s="30">
        <f t="shared" si="7"/>
        <v>0</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0</v>
      </c>
      <c r="X393" s="30">
        <v>0</v>
      </c>
      <c r="Y393" s="30">
        <f t="shared" si="7"/>
        <v>0</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Tops /precios bajos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Tops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Tops /precios bajos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7</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Tops /precios bajos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 /precios bajos</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 /precios bajos</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7</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 /precios bajos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 /precios bajos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36</v>
      </c>
      <c r="L413" s="30" t="e">
        <f>STOCK!#REF!</f>
        <v>#REF!</v>
      </c>
      <c r="U413" s="30">
        <v>1</v>
      </c>
      <c r="V413" s="30">
        <f>STOCK!L413</f>
        <v>1</v>
      </c>
      <c r="X413" s="30">
        <v>0</v>
      </c>
      <c r="Y413" s="30">
        <f t="shared" si="7"/>
        <v>1</v>
      </c>
      <c r="AG413" s="30" t="str">
        <f>STOCK!A413</f>
        <v>BU0293</v>
      </c>
      <c r="AI413" s="30">
        <v>0</v>
      </c>
    </row>
    <row r="414" spans="1:35" x14ac:dyDescent="0.15">
      <c r="A414" s="30" t="e">
        <f>STOCK!#REF!</f>
        <v>#REF!</v>
      </c>
      <c r="B414" s="30" t="e">
        <f>STOCK!#REF!</f>
        <v>#REF!</v>
      </c>
      <c r="C414" s="30" t="e">
        <f>STOCK!#REF!</f>
        <v>#REF!</v>
      </c>
      <c r="D414" s="30" t="e">
        <f>STOCK!#REF!</f>
        <v>#REF!</v>
      </c>
      <c r="E414" s="30" t="e">
        <f>STOCK!#REF!</f>
        <v>#REF!</v>
      </c>
      <c r="F414" s="30" t="e">
        <f>STOCK!#REF!</f>
        <v>#REF!</v>
      </c>
      <c r="G414" s="30" t="e">
        <f>STOCK!#REF!</f>
        <v>#REF!</v>
      </c>
      <c r="H414" s="30" t="e">
        <f>STOCK!#REF!</f>
        <v>#REF!</v>
      </c>
      <c r="I414" s="30" t="e">
        <f>STOCK!#REF!</f>
        <v>#REF!</v>
      </c>
      <c r="J414" s="30" t="e">
        <f>STOCK!#REF!</f>
        <v>#REF!</v>
      </c>
      <c r="K414" s="30" t="e">
        <f>STOCK!#REF!</f>
        <v>#REF!</v>
      </c>
      <c r="L414" s="30" t="e">
        <f>STOCK!#REF!</f>
        <v>#REF!</v>
      </c>
      <c r="U414" s="30">
        <v>1</v>
      </c>
      <c r="V414" s="30" t="e">
        <f>STOCK!#REF!</f>
        <v>#REF!</v>
      </c>
      <c r="X414" s="30">
        <v>0</v>
      </c>
      <c r="Y414" s="30" t="e">
        <f t="shared" si="7"/>
        <v>#REF!</v>
      </c>
      <c r="AG414" s="30" t="e">
        <f>STOCK!#REF!</f>
        <v>#REF!</v>
      </c>
      <c r="AI414" s="30">
        <v>0</v>
      </c>
    </row>
    <row r="415" spans="1:35" x14ac:dyDescent="0.15">
      <c r="A415" s="30" t="str">
        <f>STOCK!C414</f>
        <v>PRODUCT</v>
      </c>
      <c r="B415" s="30" t="str">
        <f>STOCK!D414</f>
        <v>Hombres</v>
      </c>
      <c r="C415" s="30" t="str">
        <f>STOCK!E414</f>
        <v>Calzado hombre dos tonos</v>
      </c>
      <c r="D415" s="30" t="str">
        <f>STOCK!F414</f>
        <v>Talla 40</v>
      </c>
      <c r="E415" s="30" t="str">
        <f>STOCK!G414</f>
        <v>SHEIN</v>
      </c>
      <c r="F415" s="30" t="e">
        <f>STOCK!#REF!</f>
        <v>#REF!</v>
      </c>
      <c r="G415" s="30" t="e">
        <f>STOCK!#REF!</f>
        <v>#REF!</v>
      </c>
      <c r="H415" s="30" t="e">
        <f>STOCK!#REF!</f>
        <v>#REF!</v>
      </c>
      <c r="I415" s="30" t="e">
        <f>STOCK!#REF!</f>
        <v>#REF!</v>
      </c>
      <c r="J415" s="30">
        <f>STOCK!H414</f>
        <v>40</v>
      </c>
      <c r="K415" s="30">
        <f>STOCK!I414</f>
        <v>50.916666666666664</v>
      </c>
      <c r="L415" s="30" t="e">
        <f>STOCK!#REF!</f>
        <v>#REF!</v>
      </c>
      <c r="U415" s="30">
        <v>1</v>
      </c>
      <c r="V415" s="30">
        <f>STOCK!L414</f>
        <v>0</v>
      </c>
      <c r="X415" s="30">
        <v>0</v>
      </c>
      <c r="Y415" s="30">
        <f t="shared" si="7"/>
        <v>0</v>
      </c>
      <c r="AG415" s="30" t="str">
        <f>STOCK!A414</f>
        <v>UB0295</v>
      </c>
      <c r="AI415" s="30">
        <v>0</v>
      </c>
    </row>
    <row r="416" spans="1:35" x14ac:dyDescent="0.15">
      <c r="A416" s="30" t="str">
        <f>STOCK!C415</f>
        <v>PRODUCT</v>
      </c>
      <c r="B416" s="30" t="str">
        <f>STOCK!D415</f>
        <v>Calzado</v>
      </c>
      <c r="C416" s="30" t="str">
        <f>STOCK!E415</f>
        <v>Sandalias animal print de tacón</v>
      </c>
      <c r="D416" s="30" t="str">
        <f>STOCK!F415</f>
        <v>Talla 38</v>
      </c>
      <c r="E416" s="30" t="str">
        <f>STOCK!G415</f>
        <v>SHEIN</v>
      </c>
      <c r="F416" s="30" t="e">
        <f>STOCK!#REF!</f>
        <v>#REF!</v>
      </c>
      <c r="G416" s="30" t="e">
        <f>STOCK!#REF!</f>
        <v>#REF!</v>
      </c>
      <c r="H416" s="30" t="e">
        <f>STOCK!#REF!</f>
        <v>#REF!</v>
      </c>
      <c r="I416" s="30" t="e">
        <f>STOCK!#REF!</f>
        <v>#REF!</v>
      </c>
      <c r="J416" s="30">
        <f>STOCK!H415</f>
        <v>40</v>
      </c>
      <c r="K416" s="30">
        <f>STOCK!I415</f>
        <v>48.166666666666671</v>
      </c>
      <c r="L416" s="30" t="e">
        <f>STOCK!#REF!</f>
        <v>#REF!</v>
      </c>
      <c r="U416" s="30">
        <v>1</v>
      </c>
      <c r="V416" s="30">
        <f>STOCK!L415</f>
        <v>1</v>
      </c>
      <c r="X416" s="30">
        <v>0</v>
      </c>
      <c r="Y416" s="30">
        <f t="shared" si="7"/>
        <v>1</v>
      </c>
      <c r="AG416" s="30" t="str">
        <f>STOCK!A415</f>
        <v>UB0296</v>
      </c>
      <c r="AI416" s="30">
        <v>0</v>
      </c>
    </row>
    <row r="417" spans="1:35" x14ac:dyDescent="0.15">
      <c r="A417" s="30" t="str">
        <f>STOCK!C416</f>
        <v>PRODUCT</v>
      </c>
      <c r="B417" s="30" t="str">
        <f>STOCK!D416</f>
        <v>Lencería</v>
      </c>
      <c r="C417" s="30" t="str">
        <f>STOCK!E416</f>
        <v>Brasier de encaje_Negro Unitalla</v>
      </c>
      <c r="D417" s="30" t="str">
        <f>STOCK!F416</f>
        <v>Talla Única</v>
      </c>
      <c r="E417" s="30" t="str">
        <f>STOCK!G416</f>
        <v>SHEIN</v>
      </c>
      <c r="F417" s="30" t="e">
        <f>STOCK!#REF!</f>
        <v>#REF!</v>
      </c>
      <c r="G417" s="30" t="e">
        <f>STOCK!#REF!</f>
        <v>#REF!</v>
      </c>
      <c r="H417" s="30" t="e">
        <f>STOCK!#REF!</f>
        <v>#REF!</v>
      </c>
      <c r="I417" s="30" t="e">
        <f>STOCK!#REF!</f>
        <v>#REF!</v>
      </c>
      <c r="J417" s="30">
        <f>STOCK!H416</f>
        <v>7</v>
      </c>
      <c r="K417" s="30">
        <f>STOCK!I416</f>
        <v>5.5666666666666664</v>
      </c>
      <c r="L417" s="30" t="e">
        <f>STOCK!#REF!</f>
        <v>#REF!</v>
      </c>
      <c r="U417" s="30">
        <v>1</v>
      </c>
      <c r="V417" s="30">
        <f>STOCK!L416</f>
        <v>0</v>
      </c>
      <c r="X417" s="30">
        <v>0</v>
      </c>
      <c r="Y417" s="30">
        <f t="shared" si="7"/>
        <v>0</v>
      </c>
      <c r="AG417" s="30" t="str">
        <f>STOCK!A416</f>
        <v>UB0297</v>
      </c>
      <c r="AI417" s="30">
        <v>0</v>
      </c>
    </row>
    <row r="418" spans="1:35" x14ac:dyDescent="0.15">
      <c r="A418" s="30" t="str">
        <f>STOCK!C417</f>
        <v>PRODUCT</v>
      </c>
      <c r="B418" s="30" t="str">
        <f>STOCK!D417</f>
        <v>Lencería /precios bajos</v>
      </c>
      <c r="C418" s="30" t="str">
        <f>STOCK!E417</f>
        <v>Brasier de encaje</v>
      </c>
      <c r="D418" s="30" t="str">
        <f>STOCK!F417</f>
        <v>Talla Única Color Blanco</v>
      </c>
      <c r="E418" s="30" t="str">
        <f>STOCK!G417</f>
        <v>SHEIN</v>
      </c>
      <c r="F418" s="30" t="e">
        <f>STOCK!#REF!</f>
        <v>#REF!</v>
      </c>
      <c r="G418" s="30" t="e">
        <f>STOCK!#REF!</f>
        <v>#REF!</v>
      </c>
      <c r="H418" s="30" t="e">
        <f>STOCK!#REF!</f>
        <v>#REF!</v>
      </c>
      <c r="I418" s="30" t="e">
        <f>STOCK!#REF!</f>
        <v>#REF!</v>
      </c>
      <c r="J418" s="30">
        <f>STOCK!H417</f>
        <v>7</v>
      </c>
      <c r="K418" s="30">
        <f>STOCK!I417</f>
        <v>5.5666666666666664</v>
      </c>
      <c r="L418" s="30" t="e">
        <f>STOCK!#REF!</f>
        <v>#REF!</v>
      </c>
      <c r="U418" s="30">
        <v>1</v>
      </c>
      <c r="V418" s="30">
        <f>STOCK!L417</f>
        <v>3</v>
      </c>
      <c r="X418" s="30">
        <v>0</v>
      </c>
      <c r="Y418" s="30">
        <f t="shared" si="7"/>
        <v>1</v>
      </c>
      <c r="AG418" s="30" t="str">
        <f>STOCK!A417</f>
        <v>BU0298</v>
      </c>
      <c r="AI418" s="30">
        <v>0</v>
      </c>
    </row>
    <row r="419" spans="1:35" x14ac:dyDescent="0.15">
      <c r="A419" s="30" t="str">
        <f>STOCK!C418</f>
        <v>PRODUCT</v>
      </c>
      <c r="B419" s="30" t="str">
        <f>STOCK!D418</f>
        <v>Lencería</v>
      </c>
      <c r="C419" s="30" t="str">
        <f>STOCK!E418</f>
        <v>Braguitas invisibles</v>
      </c>
      <c r="D419" s="30" t="str">
        <f>STOCK!F418</f>
        <v>Talla S</v>
      </c>
      <c r="E419" s="30" t="str">
        <f>STOCK!G418</f>
        <v>SHEIN</v>
      </c>
      <c r="F419" s="30" t="e">
        <f>STOCK!#REF!</f>
        <v>#REF!</v>
      </c>
      <c r="G419" s="30" t="e">
        <f>STOCK!#REF!</f>
        <v>#REF!</v>
      </c>
      <c r="H419" s="30" t="e">
        <f>STOCK!#REF!</f>
        <v>#REF!</v>
      </c>
      <c r="I419" s="30" t="e">
        <f>STOCK!#REF!</f>
        <v>#REF!</v>
      </c>
      <c r="J419" s="30">
        <f>STOCK!H418</f>
        <v>3.5</v>
      </c>
      <c r="K419" s="30">
        <f>STOCK!I418</f>
        <v>2.9916666666666667</v>
      </c>
      <c r="L419" s="30" t="e">
        <f>STOCK!#REF!</f>
        <v>#REF!</v>
      </c>
      <c r="U419" s="30">
        <v>1</v>
      </c>
      <c r="V419" s="30">
        <f>STOCK!L418</f>
        <v>2</v>
      </c>
      <c r="X419" s="30">
        <v>0</v>
      </c>
      <c r="Y419" s="30">
        <f t="shared" si="7"/>
        <v>1</v>
      </c>
      <c r="AG419" s="30" t="str">
        <f>STOCK!A418</f>
        <v>BU0299</v>
      </c>
      <c r="AI419" s="30">
        <v>0</v>
      </c>
    </row>
    <row r="420" spans="1:35" x14ac:dyDescent="0.15">
      <c r="A420" s="30" t="str">
        <f>STOCK!C419</f>
        <v>PRODUCT</v>
      </c>
      <c r="B420" s="30" t="str">
        <f>STOCK!D419</f>
        <v>Belleza</v>
      </c>
      <c r="C420" s="30" t="str">
        <f>STOCK!E419</f>
        <v>Base para maquillaje</v>
      </c>
      <c r="D420" s="30" t="str">
        <f>STOCK!F419</f>
        <v>Color Nude</v>
      </c>
      <c r="E420" s="30" t="str">
        <f>STOCK!G419</f>
        <v>SHEIN</v>
      </c>
      <c r="F420" s="30" t="e">
        <f>STOCK!#REF!</f>
        <v>#REF!</v>
      </c>
      <c r="G420" s="30" t="e">
        <f>STOCK!#REF!</f>
        <v>#REF!</v>
      </c>
      <c r="H420" s="30" t="e">
        <f>STOCK!#REF!</f>
        <v>#REF!</v>
      </c>
      <c r="I420" s="30" t="e">
        <f>STOCK!#REF!</f>
        <v>#REF!</v>
      </c>
      <c r="J420" s="30">
        <f>STOCK!H419</f>
        <v>0</v>
      </c>
      <c r="K420" s="30">
        <f>STOCK!I419</f>
        <v>18.166666666666664</v>
      </c>
      <c r="L420" s="30" t="e">
        <f>STOCK!#REF!</f>
        <v>#REF!</v>
      </c>
      <c r="U420" s="30">
        <v>1</v>
      </c>
      <c r="V420" s="30">
        <f>STOCK!L419</f>
        <v>0</v>
      </c>
      <c r="X420" s="30">
        <v>0</v>
      </c>
      <c r="Y420" s="30">
        <f t="shared" si="7"/>
        <v>0</v>
      </c>
      <c r="AG420" s="30" t="str">
        <f>STOCK!A419</f>
        <v>BU0300</v>
      </c>
      <c r="AI420" s="30">
        <v>0</v>
      </c>
    </row>
    <row r="421" spans="1:35" x14ac:dyDescent="0.15">
      <c r="A421" s="30" t="str">
        <f>STOCK!C420</f>
        <v>PRODUCT</v>
      </c>
      <c r="B421" s="30" t="str">
        <f>STOCK!D420</f>
        <v>Partes-de-abajo</v>
      </c>
      <c r="C421" s="30" t="str">
        <f>STOCK!E420</f>
        <v>Falda ajustada</v>
      </c>
      <c r="D421" s="30" t="str">
        <f>STOCK!F420</f>
        <v>Talla XS</v>
      </c>
      <c r="E421" s="30" t="str">
        <f>STOCK!G420</f>
        <v>SHEIN</v>
      </c>
      <c r="F421" s="30" t="e">
        <f>STOCK!#REF!</f>
        <v>#REF!</v>
      </c>
      <c r="G421" s="30" t="e">
        <f>STOCK!#REF!</f>
        <v>#REF!</v>
      </c>
      <c r="H421" s="30" t="e">
        <f>STOCK!#REF!</f>
        <v>#REF!</v>
      </c>
      <c r="I421" s="30" t="e">
        <f>STOCK!#REF!</f>
        <v>#REF!</v>
      </c>
      <c r="J421" s="30">
        <f>STOCK!H420</f>
        <v>8</v>
      </c>
      <c r="K421" s="30">
        <f>STOCK!I420</f>
        <v>5.7333333333333334</v>
      </c>
      <c r="L421" s="30" t="e">
        <f>STOCK!#REF!</f>
        <v>#REF!</v>
      </c>
      <c r="U421" s="30">
        <v>1</v>
      </c>
      <c r="V421" s="30">
        <f>STOCK!L420</f>
        <v>1</v>
      </c>
      <c r="X421" s="30">
        <v>0</v>
      </c>
      <c r="Y421" s="30">
        <f t="shared" si="7"/>
        <v>1</v>
      </c>
      <c r="AG421" s="30" t="str">
        <f>STOCK!A420</f>
        <v>BU0301</v>
      </c>
      <c r="AI421" s="30">
        <v>0</v>
      </c>
    </row>
    <row r="422" spans="1:35" x14ac:dyDescent="0.15">
      <c r="A422" s="30" t="str">
        <f>STOCK!C421</f>
        <v>PRODUCT</v>
      </c>
      <c r="B422" s="30" t="str">
        <f>STOCK!D421</f>
        <v>Lencería</v>
      </c>
      <c r="C422" s="30" t="str">
        <f>STOCK!E421</f>
        <v>Braguitas invisibles</v>
      </c>
      <c r="D422" s="30" t="str">
        <f>STOCK!F421</f>
        <v>Talla M</v>
      </c>
      <c r="E422" s="30" t="str">
        <f>STOCK!G421</f>
        <v>SHEIN</v>
      </c>
      <c r="F422" s="30" t="e">
        <f>STOCK!#REF!</f>
        <v>#REF!</v>
      </c>
      <c r="G422" s="30" t="e">
        <f>STOCK!#REF!</f>
        <v>#REF!</v>
      </c>
      <c r="H422" s="30" t="e">
        <f>STOCK!#REF!</f>
        <v>#REF!</v>
      </c>
      <c r="I422" s="30" t="e">
        <f>STOCK!#REF!</f>
        <v>#REF!</v>
      </c>
      <c r="J422" s="30">
        <f>STOCK!H421</f>
        <v>3.5</v>
      </c>
      <c r="K422" s="30">
        <f>STOCK!I421</f>
        <v>2.9916666666666667</v>
      </c>
      <c r="L422" s="30" t="e">
        <f>STOCK!#REF!</f>
        <v>#REF!</v>
      </c>
      <c r="U422" s="30">
        <v>1</v>
      </c>
      <c r="V422" s="30">
        <f>STOCK!L421</f>
        <v>2</v>
      </c>
      <c r="X422" s="30">
        <v>0</v>
      </c>
      <c r="Y422" s="30">
        <f t="shared" si="7"/>
        <v>1</v>
      </c>
      <c r="AG422" s="30" t="str">
        <f>STOCK!A421</f>
        <v>BU0302</v>
      </c>
      <c r="AI422" s="30">
        <v>0</v>
      </c>
    </row>
    <row r="423" spans="1:35" x14ac:dyDescent="0.15">
      <c r="A423" s="30" t="str">
        <f>STOCK!C422</f>
        <v>PRODUCT</v>
      </c>
      <c r="B423" s="30" t="str">
        <f>STOCK!D422</f>
        <v>Tops</v>
      </c>
      <c r="C423" s="30" t="str">
        <f>STOCK!E422</f>
        <v>Top Cuello encaje y mangas abombadas</v>
      </c>
      <c r="D423" s="30" t="str">
        <f>STOCK!F422</f>
        <v>Talla S</v>
      </c>
      <c r="E423" s="30" t="str">
        <f>STOCK!G422</f>
        <v>SHEIN</v>
      </c>
      <c r="F423" s="30" t="e">
        <f>STOCK!#REF!</f>
        <v>#REF!</v>
      </c>
      <c r="G423" s="30" t="e">
        <f>STOCK!#REF!</f>
        <v>#REF!</v>
      </c>
      <c r="H423" s="30" t="e">
        <f>STOCK!#REF!</f>
        <v>#REF!</v>
      </c>
      <c r="I423" s="30" t="e">
        <f>STOCK!#REF!</f>
        <v>#REF!</v>
      </c>
      <c r="J423" s="30">
        <f>STOCK!H422</f>
        <v>12</v>
      </c>
      <c r="K423" s="30">
        <f>STOCK!I422</f>
        <v>9.5372727272727253</v>
      </c>
      <c r="L423" s="30" t="e">
        <f>STOCK!#REF!</f>
        <v>#REF!</v>
      </c>
      <c r="U423" s="30">
        <v>1</v>
      </c>
      <c r="V423" s="30">
        <f>STOCK!L422</f>
        <v>0</v>
      </c>
      <c r="X423" s="30">
        <v>0</v>
      </c>
      <c r="Y423" s="30">
        <f t="shared" si="7"/>
        <v>0</v>
      </c>
      <c r="AG423" s="30" t="str">
        <f>STOCK!A422</f>
        <v>BU0303</v>
      </c>
      <c r="AI423" s="30">
        <v>0</v>
      </c>
    </row>
    <row r="424" spans="1:35" x14ac:dyDescent="0.15">
      <c r="A424" s="30" t="str">
        <f>STOCK!C423</f>
        <v>PRODUCT</v>
      </c>
      <c r="B424" s="30" t="str">
        <f>STOCK!D423</f>
        <v>Tops</v>
      </c>
      <c r="C424" s="30" t="str">
        <f>STOCK!E423</f>
        <v>Top Cisne Blanco</v>
      </c>
      <c r="D424" s="30" t="str">
        <f>STOCK!F423</f>
        <v>Talla XS</v>
      </c>
      <c r="E424" s="30" t="str">
        <f>STOCK!G423</f>
        <v>SHEIN</v>
      </c>
      <c r="F424" s="30" t="e">
        <f>STOCK!#REF!</f>
        <v>#REF!</v>
      </c>
      <c r="G424" s="30" t="e">
        <f>STOCK!#REF!</f>
        <v>#REF!</v>
      </c>
      <c r="H424" s="30" t="e">
        <f>STOCK!#REF!</f>
        <v>#REF!</v>
      </c>
      <c r="I424" s="30" t="e">
        <f>STOCK!#REF!</f>
        <v>#REF!</v>
      </c>
      <c r="J424" s="30">
        <f>STOCK!H423</f>
        <v>14</v>
      </c>
      <c r="K424" s="30">
        <f>STOCK!I423</f>
        <v>11.959772727272727</v>
      </c>
      <c r="L424" s="30" t="e">
        <f>STOCK!#REF!</f>
        <v>#REF!</v>
      </c>
      <c r="U424" s="30">
        <v>1</v>
      </c>
      <c r="V424" s="30">
        <f>STOCK!L423</f>
        <v>0</v>
      </c>
      <c r="X424" s="30">
        <v>0</v>
      </c>
      <c r="Y424" s="30">
        <f t="shared" si="7"/>
        <v>0</v>
      </c>
      <c r="AG424" s="30" t="str">
        <f>STOCK!A423</f>
        <v>BU0304</v>
      </c>
      <c r="AI424" s="30">
        <v>0</v>
      </c>
    </row>
    <row r="425" spans="1:35" x14ac:dyDescent="0.15">
      <c r="A425" s="30" t="str">
        <f>STOCK!C424</f>
        <v>PRODUCT</v>
      </c>
      <c r="B425" s="30" t="str">
        <f>STOCK!D424</f>
        <v>Tops</v>
      </c>
      <c r="C425" s="30" t="str">
        <f>STOCK!E424</f>
        <v>Top Cisne Blanco</v>
      </c>
      <c r="D425" s="30" t="str">
        <f>STOCK!F424</f>
        <v>Talla L</v>
      </c>
      <c r="E425" s="30" t="str">
        <f>STOCK!G424</f>
        <v>SHEIN</v>
      </c>
      <c r="F425" s="30" t="e">
        <f>STOCK!#REF!</f>
        <v>#REF!</v>
      </c>
      <c r="G425" s="30" t="e">
        <f>STOCK!#REF!</f>
        <v>#REF!</v>
      </c>
      <c r="H425" s="30" t="e">
        <f>STOCK!#REF!</f>
        <v>#REF!</v>
      </c>
      <c r="I425" s="30" t="e">
        <f>STOCK!#REF!</f>
        <v>#REF!</v>
      </c>
      <c r="J425" s="30">
        <f>STOCK!H424</f>
        <v>14</v>
      </c>
      <c r="K425" s="30">
        <f>STOCK!I424</f>
        <v>11.959772727272727</v>
      </c>
      <c r="L425" s="30" t="e">
        <f>STOCK!#REF!</f>
        <v>#REF!</v>
      </c>
      <c r="U425" s="30">
        <v>1</v>
      </c>
      <c r="V425" s="30">
        <f>STOCK!L424</f>
        <v>0</v>
      </c>
      <c r="X425" s="30">
        <v>0</v>
      </c>
      <c r="Y425" s="30">
        <f t="shared" si="7"/>
        <v>0</v>
      </c>
      <c r="AG425" s="30" t="str">
        <f>STOCK!A424</f>
        <v>BU0305</v>
      </c>
      <c r="AI425" s="30">
        <v>0</v>
      </c>
    </row>
    <row r="426" spans="1:35" x14ac:dyDescent="0.15">
      <c r="A426" s="30" t="str">
        <f>STOCK!C425</f>
        <v>PRODUCT</v>
      </c>
      <c r="B426" s="30" t="str">
        <f>STOCK!D425</f>
        <v>Trajes de baño</v>
      </c>
      <c r="C426" s="30" t="str">
        <f>STOCK!E425</f>
        <v>Bañador con adorno de malla</v>
      </c>
      <c r="D426" s="30" t="str">
        <f>STOCK!F425</f>
        <v>Talla XL</v>
      </c>
      <c r="E426" s="30" t="str">
        <f>STOCK!G425</f>
        <v>SHEIN</v>
      </c>
      <c r="F426" s="30" t="e">
        <f>STOCK!#REF!</f>
        <v>#REF!</v>
      </c>
      <c r="G426" s="30" t="e">
        <f>STOCK!#REF!</f>
        <v>#REF!</v>
      </c>
      <c r="H426" s="30" t="e">
        <f>STOCK!#REF!</f>
        <v>#REF!</v>
      </c>
      <c r="I426" s="30" t="e">
        <f>STOCK!#REF!</f>
        <v>#REF!</v>
      </c>
      <c r="J426" s="30">
        <f>STOCK!H425</f>
        <v>25</v>
      </c>
      <c r="K426" s="30">
        <f>STOCK!I425</f>
        <v>24.269318181818182</v>
      </c>
      <c r="L426" s="30" t="e">
        <f>STOCK!#REF!</f>
        <v>#REF!</v>
      </c>
      <c r="U426" s="30">
        <v>1</v>
      </c>
      <c r="V426" s="30">
        <f>STOCK!L425</f>
        <v>0</v>
      </c>
      <c r="X426" s="30">
        <v>0</v>
      </c>
      <c r="Y426" s="30">
        <f t="shared" si="7"/>
        <v>0</v>
      </c>
      <c r="AG426" s="30" t="str">
        <f>STOCK!A425</f>
        <v>T0047</v>
      </c>
      <c r="AI426" s="30">
        <v>0</v>
      </c>
    </row>
    <row r="427" spans="1:35" x14ac:dyDescent="0.15">
      <c r="A427" s="30" t="str">
        <f>STOCK!C426</f>
        <v>PRODUCT</v>
      </c>
      <c r="B427" s="30" t="str">
        <f>STOCK!D426</f>
        <v>Trajes de baño</v>
      </c>
      <c r="C427" s="30" t="str">
        <f>STOCK!E426</f>
        <v>Bañador con adorno de malla</v>
      </c>
      <c r="D427" s="30" t="str">
        <f>STOCK!F426</f>
        <v>Talla L</v>
      </c>
      <c r="E427" s="30" t="str">
        <f>STOCK!G426</f>
        <v>SHEIN</v>
      </c>
      <c r="F427" s="30" t="e">
        <f>STOCK!#REF!</f>
        <v>#REF!</v>
      </c>
      <c r="G427" s="30" t="e">
        <f>STOCK!#REF!</f>
        <v>#REF!</v>
      </c>
      <c r="H427" s="30" t="e">
        <f>STOCK!#REF!</f>
        <v>#REF!</v>
      </c>
      <c r="I427" s="30" t="e">
        <f>STOCK!#REF!</f>
        <v>#REF!</v>
      </c>
      <c r="J427" s="30">
        <f>STOCK!H426</f>
        <v>25</v>
      </c>
      <c r="K427" s="30">
        <f>STOCK!I426</f>
        <v>22.99431818181818</v>
      </c>
      <c r="L427" s="30" t="e">
        <f>STOCK!#REF!</f>
        <v>#REF!</v>
      </c>
      <c r="U427" s="30">
        <v>1</v>
      </c>
      <c r="V427" s="30">
        <f>STOCK!L426</f>
        <v>0</v>
      </c>
      <c r="X427" s="30">
        <v>0</v>
      </c>
      <c r="Y427" s="30">
        <f t="shared" si="7"/>
        <v>0</v>
      </c>
      <c r="AG427" s="30" t="str">
        <f>STOCK!A426</f>
        <v>BU0306</v>
      </c>
      <c r="AI427" s="30">
        <v>0</v>
      </c>
    </row>
    <row r="428" spans="1:35" x14ac:dyDescent="0.15">
      <c r="A428" s="30" t="str">
        <f>STOCK!C427</f>
        <v>PRODUCT</v>
      </c>
      <c r="B428" s="30" t="str">
        <f>STOCK!D427</f>
        <v>Trajes de baño</v>
      </c>
      <c r="C428" s="30" t="str">
        <f>STOCK!E427</f>
        <v>Bañador con adorno de malla</v>
      </c>
      <c r="D428" s="30" t="str">
        <f>STOCK!F427</f>
        <v>Talla M</v>
      </c>
      <c r="E428" s="30" t="str">
        <f>STOCK!G427</f>
        <v>SHEIN</v>
      </c>
      <c r="F428" s="30" t="e">
        <f>STOCK!#REF!</f>
        <v>#REF!</v>
      </c>
      <c r="G428" s="30" t="e">
        <f>STOCK!#REF!</f>
        <v>#REF!</v>
      </c>
      <c r="H428" s="30" t="e">
        <f>STOCK!#REF!</f>
        <v>#REF!</v>
      </c>
      <c r="I428" s="30" t="e">
        <f>STOCK!#REF!</f>
        <v>#REF!</v>
      </c>
      <c r="J428" s="30">
        <f>STOCK!H427</f>
        <v>25</v>
      </c>
      <c r="K428" s="30">
        <f>STOCK!I427</f>
        <v>22.99431818181818</v>
      </c>
      <c r="L428" s="30" t="e">
        <f>STOCK!#REF!</f>
        <v>#REF!</v>
      </c>
      <c r="U428" s="30">
        <v>1</v>
      </c>
      <c r="V428" s="30">
        <f>STOCK!L427</f>
        <v>0</v>
      </c>
      <c r="X428" s="30">
        <v>0</v>
      </c>
      <c r="Y428" s="30">
        <f t="shared" si="7"/>
        <v>0</v>
      </c>
      <c r="AG428" s="30" t="str">
        <f>STOCK!A427</f>
        <v>BU0307</v>
      </c>
      <c r="AI428" s="30">
        <v>0</v>
      </c>
    </row>
    <row r="429" spans="1:35" x14ac:dyDescent="0.15">
      <c r="A429" s="30" t="str">
        <f>STOCK!C428</f>
        <v>PRODUCT</v>
      </c>
      <c r="B429" s="30" t="str">
        <f>STOCK!D428</f>
        <v>Vestidos /Curvy</v>
      </c>
      <c r="C429" s="30" t="str">
        <f>STOCK!E428</f>
        <v>Maxi Vestido Fruncido</v>
      </c>
      <c r="D429" s="30" t="str">
        <f>STOCK!F428</f>
        <v>Talla XL</v>
      </c>
      <c r="E429" s="30" t="str">
        <f>STOCK!G428</f>
        <v>SHEIN</v>
      </c>
      <c r="F429" s="30" t="e">
        <f>STOCK!#REF!</f>
        <v>#REF!</v>
      </c>
      <c r="G429" s="30" t="e">
        <f>STOCK!#REF!</f>
        <v>#REF!</v>
      </c>
      <c r="H429" s="30" t="e">
        <f>STOCK!#REF!</f>
        <v>#REF!</v>
      </c>
      <c r="I429" s="30" t="e">
        <f>STOCK!#REF!</f>
        <v>#REF!</v>
      </c>
      <c r="J429" s="30">
        <f>STOCK!H428</f>
        <v>35</v>
      </c>
      <c r="K429" s="30">
        <f>STOCK!I428</f>
        <v>32.18454545454545</v>
      </c>
      <c r="L429" s="30" t="e">
        <f>STOCK!#REF!</f>
        <v>#REF!</v>
      </c>
      <c r="U429" s="30">
        <v>1</v>
      </c>
      <c r="V429" s="30">
        <f>STOCK!L428</f>
        <v>1</v>
      </c>
      <c r="X429" s="30">
        <v>0</v>
      </c>
      <c r="Y429" s="30">
        <f t="shared" si="7"/>
        <v>1</v>
      </c>
      <c r="AG429" s="30" t="str">
        <f>STOCK!A428</f>
        <v>BU0308</v>
      </c>
      <c r="AI429" s="30">
        <v>0</v>
      </c>
    </row>
    <row r="430" spans="1:35" x14ac:dyDescent="0.15">
      <c r="A430" s="30" t="str">
        <f>STOCK!C429</f>
        <v>PRODUCT</v>
      </c>
      <c r="B430" s="30" t="str">
        <f>STOCK!D429</f>
        <v>Vestidos</v>
      </c>
      <c r="C430" s="30" t="str">
        <f>STOCK!E429</f>
        <v>Maxi Vestido Fruncido</v>
      </c>
      <c r="D430" s="30" t="str">
        <f>STOCK!F429</f>
        <v>Talla L</v>
      </c>
      <c r="E430" s="30" t="str">
        <f>STOCK!G429</f>
        <v>SHEIN</v>
      </c>
      <c r="F430" s="30" t="e">
        <f>STOCK!#REF!</f>
        <v>#REF!</v>
      </c>
      <c r="G430" s="30" t="e">
        <f>STOCK!#REF!</f>
        <v>#REF!</v>
      </c>
      <c r="H430" s="30" t="e">
        <f>STOCK!#REF!</f>
        <v>#REF!</v>
      </c>
      <c r="I430" s="30" t="e">
        <f>STOCK!#REF!</f>
        <v>#REF!</v>
      </c>
      <c r="J430" s="30">
        <f>STOCK!H429</f>
        <v>35</v>
      </c>
      <c r="K430" s="30">
        <f>STOCK!I429</f>
        <v>32.18454545454545</v>
      </c>
      <c r="L430" s="30" t="e">
        <f>STOCK!#REF!</f>
        <v>#REF!</v>
      </c>
      <c r="U430" s="30">
        <v>1</v>
      </c>
      <c r="V430" s="30">
        <f>STOCK!L429</f>
        <v>0</v>
      </c>
      <c r="X430" s="30">
        <v>0</v>
      </c>
      <c r="Y430" s="30">
        <f t="shared" si="7"/>
        <v>0</v>
      </c>
      <c r="AG430" s="30" t="str">
        <f>STOCK!A429</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STOCK!C1059</f>
        <v>0</v>
      </c>
      <c r="B507" s="30">
        <f>STOCK!D1059</f>
        <v>0</v>
      </c>
      <c r="C507" s="30">
        <f>STOCK!E1059</f>
        <v>0</v>
      </c>
      <c r="D507" s="30">
        <f>STOCK!F1059</f>
        <v>0</v>
      </c>
      <c r="E507" s="30">
        <f>STOCK!G1059</f>
        <v>0</v>
      </c>
      <c r="F507" s="30" t="e">
        <f>STOCK!#REF!</f>
        <v>#REF!</v>
      </c>
      <c r="G507" s="30">
        <f>STOCK!H1059</f>
        <v>0</v>
      </c>
      <c r="H507" s="30" t="e">
        <f>STOCK!#REF!</f>
        <v>#REF!</v>
      </c>
      <c r="I507" s="30">
        <f>STOCK!I1059</f>
        <v>0</v>
      </c>
      <c r="J507" s="30">
        <f>STOCK!J1059</f>
        <v>0</v>
      </c>
      <c r="K507" s="30" t="e">
        <f>STOCK!#REF!</f>
        <v>#REF!</v>
      </c>
      <c r="L507" s="30">
        <f>STOCK!K1059</f>
        <v>0</v>
      </c>
      <c r="U507" s="30">
        <v>1</v>
      </c>
      <c r="V507" s="30">
        <f>STOCK!O1059</f>
        <v>0</v>
      </c>
      <c r="X507" s="30">
        <v>0</v>
      </c>
      <c r="Y507" s="30">
        <f t="shared" si="8"/>
        <v>0</v>
      </c>
      <c r="AG507" s="30">
        <f>STOCK!A1059</f>
        <v>0</v>
      </c>
      <c r="AI507" s="30">
        <v>0</v>
      </c>
    </row>
    <row r="508" spans="1:35" x14ac:dyDescent="0.15">
      <c r="A508" s="30">
        <f>STOCK!C1060</f>
        <v>0</v>
      </c>
      <c r="B508" s="30">
        <f>STOCK!D1060</f>
        <v>0</v>
      </c>
      <c r="C508" s="30">
        <f>STOCK!E1060</f>
        <v>0</v>
      </c>
      <c r="D508" s="30">
        <f>STOCK!F1060</f>
        <v>0</v>
      </c>
      <c r="E508" s="30">
        <f>STOCK!G1060</f>
        <v>0</v>
      </c>
      <c r="F508" s="30" t="e">
        <f>STOCK!#REF!</f>
        <v>#REF!</v>
      </c>
      <c r="G508" s="30">
        <f>STOCK!H1060</f>
        <v>0</v>
      </c>
      <c r="H508" s="30" t="e">
        <f>STOCK!#REF!</f>
        <v>#REF!</v>
      </c>
      <c r="I508" s="30">
        <f>STOCK!I1060</f>
        <v>0</v>
      </c>
      <c r="J508" s="30">
        <f>STOCK!J1060</f>
        <v>0</v>
      </c>
      <c r="K508" s="30" t="e">
        <f>STOCK!#REF!</f>
        <v>#REF!</v>
      </c>
      <c r="L508" s="30">
        <f>STOCK!K1060</f>
        <v>0</v>
      </c>
      <c r="U508" s="30">
        <v>1</v>
      </c>
      <c r="V508" s="30">
        <f>STOCK!O1060</f>
        <v>0</v>
      </c>
      <c r="X508" s="30">
        <v>0</v>
      </c>
      <c r="Y508" s="30">
        <f t="shared" si="8"/>
        <v>0</v>
      </c>
      <c r="AG508" s="30">
        <f>STOCK!A1060</f>
        <v>0</v>
      </c>
      <c r="AI508" s="30">
        <v>0</v>
      </c>
    </row>
    <row r="509" spans="1:35" x14ac:dyDescent="0.15">
      <c r="A509" s="30">
        <f>STOCK!C1061</f>
        <v>0</v>
      </c>
      <c r="B509" s="30">
        <f>STOCK!D1061</f>
        <v>0</v>
      </c>
      <c r="C509" s="30">
        <f>STOCK!E1061</f>
        <v>0</v>
      </c>
      <c r="D509" s="30">
        <f>STOCK!F1061</f>
        <v>0</v>
      </c>
      <c r="E509" s="30">
        <f>STOCK!G1061</f>
        <v>0</v>
      </c>
      <c r="F509" s="30" t="e">
        <f>STOCK!#REF!</f>
        <v>#REF!</v>
      </c>
      <c r="G509" s="30">
        <f>STOCK!H1061</f>
        <v>0</v>
      </c>
      <c r="H509" s="30" t="e">
        <f>STOCK!#REF!</f>
        <v>#REF!</v>
      </c>
      <c r="I509" s="30">
        <f>STOCK!I1061</f>
        <v>0</v>
      </c>
      <c r="J509" s="30">
        <f>STOCK!J1061</f>
        <v>0</v>
      </c>
      <c r="K509" s="30" t="e">
        <f>STOCK!#REF!</f>
        <v>#REF!</v>
      </c>
      <c r="L509" s="30">
        <f>STOCK!K1061</f>
        <v>0</v>
      </c>
      <c r="U509" s="30">
        <v>1</v>
      </c>
      <c r="V509" s="30">
        <f>STOCK!O1061</f>
        <v>0</v>
      </c>
      <c r="X509" s="30">
        <v>0</v>
      </c>
      <c r="Y509" s="30">
        <f t="shared" si="8"/>
        <v>0</v>
      </c>
      <c r="AG509" s="30">
        <f>STOCK!A1061</f>
        <v>0</v>
      </c>
      <c r="AI509" s="30">
        <v>0</v>
      </c>
    </row>
    <row r="510" spans="1:35" x14ac:dyDescent="0.15">
      <c r="A510" s="30">
        <f>STOCK!C1062</f>
        <v>0</v>
      </c>
      <c r="B510" s="30">
        <f>STOCK!D1062</f>
        <v>0</v>
      </c>
      <c r="C510" s="30">
        <f>STOCK!E1062</f>
        <v>0</v>
      </c>
      <c r="D510" s="30">
        <f>STOCK!F1062</f>
        <v>0</v>
      </c>
      <c r="E510" s="30">
        <f>STOCK!G1062</f>
        <v>0</v>
      </c>
      <c r="F510" s="30" t="e">
        <f>STOCK!#REF!</f>
        <v>#REF!</v>
      </c>
      <c r="G510" s="30">
        <f>STOCK!H1062</f>
        <v>0</v>
      </c>
      <c r="H510" s="30" t="e">
        <f>STOCK!#REF!</f>
        <v>#REF!</v>
      </c>
      <c r="I510" s="30">
        <f>STOCK!I1062</f>
        <v>0</v>
      </c>
      <c r="J510" s="30">
        <f>STOCK!J1062</f>
        <v>0</v>
      </c>
      <c r="K510" s="30" t="e">
        <f>STOCK!#REF!</f>
        <v>#REF!</v>
      </c>
      <c r="L510" s="30">
        <f>STOCK!K1062</f>
        <v>0</v>
      </c>
      <c r="U510" s="30">
        <v>1</v>
      </c>
      <c r="V510" s="30">
        <f>STOCK!O1062</f>
        <v>0</v>
      </c>
      <c r="X510" s="30">
        <v>0</v>
      </c>
      <c r="Y510" s="30">
        <f t="shared" si="8"/>
        <v>0</v>
      </c>
      <c r="AG510" s="30">
        <f>STOCK!A1062</f>
        <v>0</v>
      </c>
      <c r="AI510" s="30">
        <v>0</v>
      </c>
    </row>
    <row r="511" spans="1:35" x14ac:dyDescent="0.15">
      <c r="A511" s="30">
        <f>STOCK!C1063</f>
        <v>0</v>
      </c>
      <c r="B511" s="30">
        <f>STOCK!D1063</f>
        <v>0</v>
      </c>
      <c r="C511" s="30">
        <f>STOCK!E1063</f>
        <v>0</v>
      </c>
      <c r="D511" s="30">
        <f>STOCK!F1063</f>
        <v>0</v>
      </c>
      <c r="E511" s="30">
        <f>STOCK!G1063</f>
        <v>0</v>
      </c>
      <c r="F511" s="30" t="e">
        <f>STOCK!#REF!</f>
        <v>#REF!</v>
      </c>
      <c r="G511" s="30">
        <f>STOCK!H1063</f>
        <v>0</v>
      </c>
      <c r="H511" s="30" t="e">
        <f>STOCK!#REF!</f>
        <v>#REF!</v>
      </c>
      <c r="I511" s="30">
        <f>STOCK!I1063</f>
        <v>0</v>
      </c>
      <c r="J511" s="30">
        <f>STOCK!J1063</f>
        <v>0</v>
      </c>
      <c r="K511" s="30" t="e">
        <f>STOCK!#REF!</f>
        <v>#REF!</v>
      </c>
      <c r="L511" s="30">
        <f>STOCK!K1063</f>
        <v>0</v>
      </c>
      <c r="U511" s="30">
        <v>1</v>
      </c>
      <c r="V511" s="30">
        <f>STOCK!O1063</f>
        <v>0</v>
      </c>
      <c r="X511" s="30">
        <v>0</v>
      </c>
      <c r="Y511" s="30">
        <f t="shared" si="8"/>
        <v>0</v>
      </c>
      <c r="AG511" s="30">
        <f>STOCK!A1063</f>
        <v>0</v>
      </c>
      <c r="AI511" s="30">
        <v>0</v>
      </c>
    </row>
    <row r="512" spans="1:35" x14ac:dyDescent="0.15">
      <c r="A512" s="30">
        <f>STOCK!C1064</f>
        <v>0</v>
      </c>
      <c r="B512" s="30">
        <f>STOCK!D1064</f>
        <v>0</v>
      </c>
      <c r="C512" s="30">
        <f>STOCK!E1064</f>
        <v>0</v>
      </c>
      <c r="D512" s="30">
        <f>STOCK!F1064</f>
        <v>0</v>
      </c>
      <c r="E512" s="30">
        <f>STOCK!G1064</f>
        <v>0</v>
      </c>
      <c r="F512" s="30" t="e">
        <f>STOCK!#REF!</f>
        <v>#REF!</v>
      </c>
      <c r="G512" s="30">
        <f>STOCK!H1064</f>
        <v>0</v>
      </c>
      <c r="H512" s="30" t="e">
        <f>STOCK!#REF!</f>
        <v>#REF!</v>
      </c>
      <c r="I512" s="30">
        <f>STOCK!I1064</f>
        <v>0</v>
      </c>
      <c r="J512" s="30">
        <f>STOCK!J1064</f>
        <v>0</v>
      </c>
      <c r="K512" s="30" t="e">
        <f>STOCK!#REF!</f>
        <v>#REF!</v>
      </c>
      <c r="L512" s="30">
        <f>STOCK!K1064</f>
        <v>0</v>
      </c>
      <c r="U512" s="30">
        <v>1</v>
      </c>
      <c r="V512" s="30">
        <f>STOCK!O1064</f>
        <v>0</v>
      </c>
      <c r="X512" s="30">
        <v>0</v>
      </c>
      <c r="Y512" s="30">
        <f t="shared" si="8"/>
        <v>0</v>
      </c>
      <c r="AG512" s="30">
        <f>STOCK!A1064</f>
        <v>0</v>
      </c>
      <c r="AI512" s="30">
        <v>0</v>
      </c>
    </row>
    <row r="513" spans="1:35" x14ac:dyDescent="0.15">
      <c r="A513" s="30">
        <f>STOCK!C1065</f>
        <v>0</v>
      </c>
      <c r="B513" s="30">
        <f>STOCK!D1065</f>
        <v>0</v>
      </c>
      <c r="C513" s="30">
        <f>STOCK!E1065</f>
        <v>0</v>
      </c>
      <c r="D513" s="30">
        <f>STOCK!F1065</f>
        <v>0</v>
      </c>
      <c r="E513" s="30">
        <f>STOCK!G1065</f>
        <v>0</v>
      </c>
      <c r="F513" s="30" t="e">
        <f>STOCK!#REF!</f>
        <v>#REF!</v>
      </c>
      <c r="G513" s="30">
        <f>STOCK!H1065</f>
        <v>0</v>
      </c>
      <c r="H513" s="30" t="e">
        <f>STOCK!#REF!</f>
        <v>#REF!</v>
      </c>
      <c r="I513" s="30">
        <f>STOCK!I1065</f>
        <v>0</v>
      </c>
      <c r="J513" s="30">
        <f>STOCK!J1065</f>
        <v>0</v>
      </c>
      <c r="K513" s="30" t="e">
        <f>STOCK!#REF!</f>
        <v>#REF!</v>
      </c>
      <c r="L513" s="30">
        <f>STOCK!K1065</f>
        <v>0</v>
      </c>
      <c r="U513" s="30">
        <v>1</v>
      </c>
      <c r="V513" s="30">
        <f>STOCK!O1065</f>
        <v>0</v>
      </c>
      <c r="X513" s="30">
        <v>0</v>
      </c>
      <c r="Y513" s="30">
        <f t="shared" si="8"/>
        <v>0</v>
      </c>
      <c r="AG513" s="30">
        <f>STOCK!A1065</f>
        <v>0</v>
      </c>
      <c r="AI513" s="30">
        <v>0</v>
      </c>
    </row>
    <row r="514" spans="1:35" x14ac:dyDescent="0.15">
      <c r="A514" s="30">
        <f>STOCK!C1066</f>
        <v>0</v>
      </c>
      <c r="B514" s="30">
        <f>STOCK!D1066</f>
        <v>0</v>
      </c>
      <c r="C514" s="30">
        <f>STOCK!E1066</f>
        <v>0</v>
      </c>
      <c r="D514" s="30">
        <f>STOCK!F1066</f>
        <v>0</v>
      </c>
      <c r="E514" s="30">
        <f>STOCK!G1066</f>
        <v>0</v>
      </c>
      <c r="F514" s="30" t="e">
        <f>STOCK!#REF!</f>
        <v>#REF!</v>
      </c>
      <c r="G514" s="30">
        <f>STOCK!H1066</f>
        <v>0</v>
      </c>
      <c r="H514" s="30" t="e">
        <f>STOCK!#REF!</f>
        <v>#REF!</v>
      </c>
      <c r="I514" s="30">
        <f>STOCK!I1066</f>
        <v>0</v>
      </c>
      <c r="J514" s="30">
        <f>STOCK!J1066</f>
        <v>0</v>
      </c>
      <c r="K514" s="30" t="e">
        <f>STOCK!#REF!</f>
        <v>#REF!</v>
      </c>
      <c r="L514" s="30">
        <f>STOCK!K1066</f>
        <v>0</v>
      </c>
      <c r="U514" s="30">
        <v>1</v>
      </c>
      <c r="V514" s="30">
        <f>STOCK!O1066</f>
        <v>0</v>
      </c>
      <c r="X514" s="30">
        <v>0</v>
      </c>
      <c r="Y514" s="30">
        <f t="shared" si="8"/>
        <v>0</v>
      </c>
      <c r="AG514" s="30">
        <f>STOCK!A1066</f>
        <v>0</v>
      </c>
      <c r="AI514" s="30">
        <v>0</v>
      </c>
    </row>
    <row r="515" spans="1:35" x14ac:dyDescent="0.15">
      <c r="A515" s="30">
        <f>STOCK!C1067</f>
        <v>0</v>
      </c>
      <c r="B515" s="30">
        <f>STOCK!D1067</f>
        <v>0</v>
      </c>
      <c r="C515" s="30">
        <f>STOCK!E1067</f>
        <v>0</v>
      </c>
      <c r="D515" s="30">
        <f>STOCK!F1067</f>
        <v>0</v>
      </c>
      <c r="E515" s="30">
        <f>STOCK!G1067</f>
        <v>0</v>
      </c>
      <c r="F515" s="30" t="e">
        <f>STOCK!#REF!</f>
        <v>#REF!</v>
      </c>
      <c r="G515" s="30">
        <f>STOCK!H1067</f>
        <v>0</v>
      </c>
      <c r="H515" s="30" t="e">
        <f>STOCK!#REF!</f>
        <v>#REF!</v>
      </c>
      <c r="I515" s="30">
        <f>STOCK!I1067</f>
        <v>0</v>
      </c>
      <c r="J515" s="30">
        <f>STOCK!J1067</f>
        <v>0</v>
      </c>
      <c r="K515" s="30" t="e">
        <f>STOCK!#REF!</f>
        <v>#REF!</v>
      </c>
      <c r="L515" s="30">
        <f>STOCK!K1067</f>
        <v>0</v>
      </c>
      <c r="U515" s="30">
        <v>1</v>
      </c>
      <c r="V515" s="30">
        <f>STOCK!O1067</f>
        <v>0</v>
      </c>
      <c r="X515" s="30">
        <v>0</v>
      </c>
      <c r="Y515" s="30">
        <f t="shared" si="8"/>
        <v>0</v>
      </c>
      <c r="AG515" s="30">
        <f>STOCK!A1067</f>
        <v>0</v>
      </c>
      <c r="AI515" s="30">
        <v>0</v>
      </c>
    </row>
    <row r="516" spans="1:35" x14ac:dyDescent="0.15">
      <c r="A516" s="30">
        <f>STOCK!C1068</f>
        <v>0</v>
      </c>
      <c r="B516" s="30">
        <f>STOCK!D1068</f>
        <v>0</v>
      </c>
      <c r="C516" s="30">
        <f>STOCK!E1068</f>
        <v>0</v>
      </c>
      <c r="D516" s="30">
        <f>STOCK!F1068</f>
        <v>0</v>
      </c>
      <c r="E516" s="30">
        <f>STOCK!G1068</f>
        <v>0</v>
      </c>
      <c r="F516" s="30" t="e">
        <f>STOCK!#REF!</f>
        <v>#REF!</v>
      </c>
      <c r="G516" s="30">
        <f>STOCK!H1068</f>
        <v>0</v>
      </c>
      <c r="H516" s="30" t="e">
        <f>STOCK!#REF!</f>
        <v>#REF!</v>
      </c>
      <c r="I516" s="30">
        <f>STOCK!I1068</f>
        <v>0</v>
      </c>
      <c r="J516" s="30">
        <f>STOCK!J1068</f>
        <v>0</v>
      </c>
      <c r="K516" s="30" t="e">
        <f>STOCK!#REF!</f>
        <v>#REF!</v>
      </c>
      <c r="L516" s="30">
        <f>STOCK!K1068</f>
        <v>0</v>
      </c>
      <c r="U516" s="30">
        <v>1</v>
      </c>
      <c r="V516" s="30">
        <f>STOCK!O1068</f>
        <v>0</v>
      </c>
      <c r="X516" s="30">
        <v>0</v>
      </c>
      <c r="Y516" s="30">
        <f t="shared" si="8"/>
        <v>0</v>
      </c>
      <c r="AG516" s="30">
        <f>STOCK!A1068</f>
        <v>0</v>
      </c>
      <c r="AI516" s="30">
        <v>0</v>
      </c>
    </row>
    <row r="517" spans="1:35" x14ac:dyDescent="0.15">
      <c r="A517" s="30">
        <f>STOCK!C1069</f>
        <v>0</v>
      </c>
      <c r="B517" s="30">
        <f>STOCK!D1069</f>
        <v>0</v>
      </c>
      <c r="C517" s="30">
        <f>STOCK!E1069</f>
        <v>0</v>
      </c>
      <c r="D517" s="30">
        <f>STOCK!F1069</f>
        <v>0</v>
      </c>
      <c r="E517" s="30">
        <f>STOCK!G1069</f>
        <v>0</v>
      </c>
      <c r="F517" s="30" t="e">
        <f>STOCK!#REF!</f>
        <v>#REF!</v>
      </c>
      <c r="G517" s="30">
        <f>STOCK!H1069</f>
        <v>0</v>
      </c>
      <c r="H517" s="30" t="e">
        <f>STOCK!#REF!</f>
        <v>#REF!</v>
      </c>
      <c r="I517" s="30">
        <f>STOCK!I1069</f>
        <v>0</v>
      </c>
      <c r="J517" s="30">
        <f>STOCK!J1069</f>
        <v>0</v>
      </c>
      <c r="K517" s="30" t="e">
        <f>STOCK!#REF!</f>
        <v>#REF!</v>
      </c>
      <c r="L517" s="30">
        <f>STOCK!K1069</f>
        <v>0</v>
      </c>
      <c r="U517" s="30">
        <v>1</v>
      </c>
      <c r="V517" s="30">
        <f>STOCK!O1069</f>
        <v>0</v>
      </c>
      <c r="X517" s="30">
        <v>0</v>
      </c>
      <c r="Y517" s="30">
        <f t="shared" si="8"/>
        <v>0</v>
      </c>
      <c r="AG517" s="30">
        <f>STOCK!A1069</f>
        <v>0</v>
      </c>
      <c r="AI517" s="30">
        <v>0</v>
      </c>
    </row>
    <row r="518" spans="1:35" x14ac:dyDescent="0.15">
      <c r="A518" s="30">
        <f>STOCK!C1070</f>
        <v>0</v>
      </c>
      <c r="B518" s="30">
        <f>STOCK!D1070</f>
        <v>0</v>
      </c>
      <c r="C518" s="30">
        <f>STOCK!E1070</f>
        <v>0</v>
      </c>
      <c r="D518" s="30">
        <f>STOCK!F1070</f>
        <v>0</v>
      </c>
      <c r="E518" s="30">
        <f>STOCK!G1070</f>
        <v>0</v>
      </c>
      <c r="F518" s="30" t="e">
        <f>STOCK!#REF!</f>
        <v>#REF!</v>
      </c>
      <c r="G518" s="30">
        <f>STOCK!H1070</f>
        <v>0</v>
      </c>
      <c r="H518" s="30" t="e">
        <f>STOCK!#REF!</f>
        <v>#REF!</v>
      </c>
      <c r="I518" s="30">
        <f>STOCK!I1070</f>
        <v>0</v>
      </c>
      <c r="J518" s="30">
        <f>STOCK!J1070</f>
        <v>0</v>
      </c>
      <c r="K518" s="30" t="e">
        <f>STOCK!#REF!</f>
        <v>#REF!</v>
      </c>
      <c r="L518" s="30">
        <f>STOCK!K1070</f>
        <v>0</v>
      </c>
      <c r="U518" s="30">
        <v>1</v>
      </c>
      <c r="V518" s="30">
        <f>STOCK!O1070</f>
        <v>0</v>
      </c>
      <c r="X518" s="30">
        <v>0</v>
      </c>
      <c r="Y518" s="30">
        <f t="shared" ref="Y518:Y581" si="9">IF(V518&gt;0,1,0)</f>
        <v>0</v>
      </c>
      <c r="AG518" s="30">
        <f>STOCK!A1070</f>
        <v>0</v>
      </c>
      <c r="AI518" s="30">
        <v>0</v>
      </c>
    </row>
    <row r="519" spans="1:35" x14ac:dyDescent="0.15">
      <c r="A519" s="30">
        <f>STOCK!C1071</f>
        <v>0</v>
      </c>
      <c r="B519" s="30">
        <f>STOCK!D1071</f>
        <v>0</v>
      </c>
      <c r="C519" s="30">
        <f>STOCK!E1071</f>
        <v>0</v>
      </c>
      <c r="D519" s="30">
        <f>STOCK!F1071</f>
        <v>0</v>
      </c>
      <c r="E519" s="30">
        <f>STOCK!G1071</f>
        <v>0</v>
      </c>
      <c r="F519" s="30" t="e">
        <f>STOCK!#REF!</f>
        <v>#REF!</v>
      </c>
      <c r="G519" s="30">
        <f>STOCK!H1071</f>
        <v>0</v>
      </c>
      <c r="H519" s="30" t="e">
        <f>STOCK!#REF!</f>
        <v>#REF!</v>
      </c>
      <c r="I519" s="30">
        <f>STOCK!I1071</f>
        <v>0</v>
      </c>
      <c r="J519" s="30">
        <f>STOCK!J1071</f>
        <v>0</v>
      </c>
      <c r="K519" s="30" t="e">
        <f>STOCK!#REF!</f>
        <v>#REF!</v>
      </c>
      <c r="L519" s="30">
        <f>STOCK!K1071</f>
        <v>0</v>
      </c>
      <c r="U519" s="30">
        <v>1</v>
      </c>
      <c r="V519" s="30">
        <f>STOCK!O1071</f>
        <v>0</v>
      </c>
      <c r="X519" s="30">
        <v>0</v>
      </c>
      <c r="Y519" s="30">
        <f t="shared" si="9"/>
        <v>0</v>
      </c>
      <c r="AG519" s="30">
        <f>STOCK!A1071</f>
        <v>0</v>
      </c>
      <c r="AI519" s="30">
        <v>0</v>
      </c>
    </row>
    <row r="520" spans="1:35" x14ac:dyDescent="0.15">
      <c r="A520" s="30">
        <f>STOCK!C1072</f>
        <v>0</v>
      </c>
      <c r="B520" s="30">
        <f>STOCK!D1072</f>
        <v>0</v>
      </c>
      <c r="C520" s="30">
        <f>STOCK!E1072</f>
        <v>0</v>
      </c>
      <c r="D520" s="30">
        <f>STOCK!F1072</f>
        <v>0</v>
      </c>
      <c r="E520" s="30">
        <f>STOCK!G1072</f>
        <v>0</v>
      </c>
      <c r="F520" s="30" t="e">
        <f>STOCK!#REF!</f>
        <v>#REF!</v>
      </c>
      <c r="G520" s="30">
        <f>STOCK!H1072</f>
        <v>0</v>
      </c>
      <c r="H520" s="30" t="e">
        <f>STOCK!#REF!</f>
        <v>#REF!</v>
      </c>
      <c r="I520" s="30">
        <f>STOCK!I1072</f>
        <v>0</v>
      </c>
      <c r="J520" s="30">
        <f>STOCK!J1072</f>
        <v>0</v>
      </c>
      <c r="K520" s="30" t="e">
        <f>STOCK!#REF!</f>
        <v>#REF!</v>
      </c>
      <c r="L520" s="30">
        <f>STOCK!K1072</f>
        <v>0</v>
      </c>
      <c r="U520" s="30">
        <v>1</v>
      </c>
      <c r="V520" s="30">
        <f>STOCK!O1072</f>
        <v>0</v>
      </c>
      <c r="X520" s="30">
        <v>0</v>
      </c>
      <c r="Y520" s="30">
        <f t="shared" si="9"/>
        <v>0</v>
      </c>
      <c r="AG520" s="30">
        <f>STOCK!A1072</f>
        <v>0</v>
      </c>
      <c r="AI520" s="30">
        <v>0</v>
      </c>
    </row>
    <row r="521" spans="1:35" x14ac:dyDescent="0.15">
      <c r="A521" s="30">
        <f>STOCK!C1073</f>
        <v>0</v>
      </c>
      <c r="B521" s="30">
        <f>STOCK!D1073</f>
        <v>0</v>
      </c>
      <c r="C521" s="30">
        <f>STOCK!E1073</f>
        <v>0</v>
      </c>
      <c r="D521" s="30">
        <f>STOCK!F1073</f>
        <v>0</v>
      </c>
      <c r="E521" s="30">
        <f>STOCK!G1073</f>
        <v>0</v>
      </c>
      <c r="F521" s="30" t="e">
        <f>STOCK!#REF!</f>
        <v>#REF!</v>
      </c>
      <c r="G521" s="30">
        <f>STOCK!H1073</f>
        <v>0</v>
      </c>
      <c r="H521" s="30" t="e">
        <f>STOCK!#REF!</f>
        <v>#REF!</v>
      </c>
      <c r="I521" s="30">
        <f>STOCK!I1073</f>
        <v>0</v>
      </c>
      <c r="J521" s="30">
        <f>STOCK!J1073</f>
        <v>0</v>
      </c>
      <c r="K521" s="30" t="e">
        <f>STOCK!#REF!</f>
        <v>#REF!</v>
      </c>
      <c r="L521" s="30">
        <f>STOCK!K1073</f>
        <v>0</v>
      </c>
      <c r="U521" s="30">
        <v>1</v>
      </c>
      <c r="V521" s="30">
        <f>STOCK!O1073</f>
        <v>0</v>
      </c>
      <c r="X521" s="30">
        <v>0</v>
      </c>
      <c r="Y521" s="30">
        <f t="shared" si="9"/>
        <v>0</v>
      </c>
      <c r="AG521" s="30">
        <f>STOCK!A1073</f>
        <v>0</v>
      </c>
      <c r="AI521" s="30">
        <v>0</v>
      </c>
    </row>
    <row r="522" spans="1:35" x14ac:dyDescent="0.15">
      <c r="A522" s="30">
        <f>STOCK!C1074</f>
        <v>0</v>
      </c>
      <c r="B522" s="30">
        <f>STOCK!D1074</f>
        <v>0</v>
      </c>
      <c r="C522" s="30">
        <f>STOCK!E1074</f>
        <v>0</v>
      </c>
      <c r="D522" s="30">
        <f>STOCK!F1074</f>
        <v>0</v>
      </c>
      <c r="E522" s="30">
        <f>STOCK!G1074</f>
        <v>0</v>
      </c>
      <c r="F522" s="30" t="e">
        <f>STOCK!#REF!</f>
        <v>#REF!</v>
      </c>
      <c r="G522" s="30">
        <f>STOCK!H1074</f>
        <v>0</v>
      </c>
      <c r="H522" s="30" t="e">
        <f>STOCK!#REF!</f>
        <v>#REF!</v>
      </c>
      <c r="I522" s="30">
        <f>STOCK!I1074</f>
        <v>0</v>
      </c>
      <c r="J522" s="30">
        <f>STOCK!J1074</f>
        <v>0</v>
      </c>
      <c r="K522" s="30" t="e">
        <f>STOCK!#REF!</f>
        <v>#REF!</v>
      </c>
      <c r="L522" s="30">
        <f>STOCK!K1074</f>
        <v>0</v>
      </c>
      <c r="U522" s="30">
        <v>1</v>
      </c>
      <c r="V522" s="30">
        <f>STOCK!O1074</f>
        <v>0</v>
      </c>
      <c r="X522" s="30">
        <v>0</v>
      </c>
      <c r="Y522" s="30">
        <f t="shared" si="9"/>
        <v>0</v>
      </c>
      <c r="AG522" s="30">
        <f>STOCK!A1074</f>
        <v>0</v>
      </c>
      <c r="AI522" s="30">
        <v>0</v>
      </c>
    </row>
    <row r="523" spans="1:35" x14ac:dyDescent="0.15">
      <c r="A523" s="30">
        <f>STOCK!C1075</f>
        <v>0</v>
      </c>
      <c r="B523" s="30">
        <f>STOCK!D1075</f>
        <v>0</v>
      </c>
      <c r="C523" s="30">
        <f>STOCK!E1075</f>
        <v>0</v>
      </c>
      <c r="D523" s="30">
        <f>STOCK!F1075</f>
        <v>0</v>
      </c>
      <c r="E523" s="30">
        <f>STOCK!G1075</f>
        <v>0</v>
      </c>
      <c r="F523" s="30" t="e">
        <f>STOCK!#REF!</f>
        <v>#REF!</v>
      </c>
      <c r="G523" s="30">
        <f>STOCK!H1075</f>
        <v>0</v>
      </c>
      <c r="H523" s="30" t="e">
        <f>STOCK!#REF!</f>
        <v>#REF!</v>
      </c>
      <c r="I523" s="30">
        <f>STOCK!I1075</f>
        <v>0</v>
      </c>
      <c r="J523" s="30">
        <f>STOCK!J1075</f>
        <v>0</v>
      </c>
      <c r="K523" s="30" t="e">
        <f>STOCK!#REF!</f>
        <v>#REF!</v>
      </c>
      <c r="L523" s="30">
        <f>STOCK!K1075</f>
        <v>0</v>
      </c>
      <c r="U523" s="30">
        <v>1</v>
      </c>
      <c r="V523" s="30">
        <f>STOCK!O1075</f>
        <v>0</v>
      </c>
      <c r="X523" s="30">
        <v>0</v>
      </c>
      <c r="Y523" s="30">
        <f t="shared" si="9"/>
        <v>0</v>
      </c>
      <c r="AG523" s="30">
        <f>STOCK!A1075</f>
        <v>0</v>
      </c>
      <c r="AI523" s="30">
        <v>0</v>
      </c>
    </row>
    <row r="524" spans="1:35" x14ac:dyDescent="0.15">
      <c r="A524" s="30">
        <f>STOCK!C1076</f>
        <v>0</v>
      </c>
      <c r="B524" s="30">
        <f>STOCK!D1076</f>
        <v>0</v>
      </c>
      <c r="C524" s="30">
        <f>STOCK!E1076</f>
        <v>0</v>
      </c>
      <c r="D524" s="30">
        <f>STOCK!F1076</f>
        <v>0</v>
      </c>
      <c r="E524" s="30">
        <f>STOCK!G1076</f>
        <v>0</v>
      </c>
      <c r="F524" s="30" t="e">
        <f>STOCK!#REF!</f>
        <v>#REF!</v>
      </c>
      <c r="G524" s="30">
        <f>STOCK!H1076</f>
        <v>0</v>
      </c>
      <c r="H524" s="30" t="e">
        <f>STOCK!#REF!</f>
        <v>#REF!</v>
      </c>
      <c r="I524" s="30">
        <f>STOCK!I1076</f>
        <v>0</v>
      </c>
      <c r="J524" s="30">
        <f>STOCK!J1076</f>
        <v>0</v>
      </c>
      <c r="K524" s="30" t="e">
        <f>STOCK!#REF!</f>
        <v>#REF!</v>
      </c>
      <c r="L524" s="30">
        <f>STOCK!K1076</f>
        <v>0</v>
      </c>
      <c r="U524" s="30">
        <v>1</v>
      </c>
      <c r="V524" s="30">
        <f>STOCK!O1076</f>
        <v>0</v>
      </c>
      <c r="X524" s="30">
        <v>0</v>
      </c>
      <c r="Y524" s="30">
        <f t="shared" si="9"/>
        <v>0</v>
      </c>
      <c r="AG524" s="30">
        <f>STOCK!A1076</f>
        <v>0</v>
      </c>
      <c r="AI524" s="30">
        <v>0</v>
      </c>
    </row>
    <row r="525" spans="1:35" x14ac:dyDescent="0.15">
      <c r="A525" s="30">
        <f>STOCK!C1077</f>
        <v>0</v>
      </c>
      <c r="B525" s="30">
        <f>STOCK!D1077</f>
        <v>0</v>
      </c>
      <c r="C525" s="30">
        <f>STOCK!E1077</f>
        <v>0</v>
      </c>
      <c r="D525" s="30">
        <f>STOCK!F1077</f>
        <v>0</v>
      </c>
      <c r="E525" s="30">
        <f>STOCK!G1077</f>
        <v>0</v>
      </c>
      <c r="F525" s="30" t="e">
        <f>STOCK!#REF!</f>
        <v>#REF!</v>
      </c>
      <c r="G525" s="30">
        <f>STOCK!H1077</f>
        <v>0</v>
      </c>
      <c r="H525" s="30" t="e">
        <f>STOCK!#REF!</f>
        <v>#REF!</v>
      </c>
      <c r="I525" s="30">
        <f>STOCK!I1077</f>
        <v>0</v>
      </c>
      <c r="J525" s="30">
        <f>STOCK!J1077</f>
        <v>0</v>
      </c>
      <c r="K525" s="30" t="e">
        <f>STOCK!#REF!</f>
        <v>#REF!</v>
      </c>
      <c r="L525" s="30">
        <f>STOCK!K1077</f>
        <v>0</v>
      </c>
      <c r="U525" s="30">
        <v>1</v>
      </c>
      <c r="V525" s="30">
        <f>STOCK!O1077</f>
        <v>0</v>
      </c>
      <c r="X525" s="30">
        <v>0</v>
      </c>
      <c r="Y525" s="30">
        <f t="shared" si="9"/>
        <v>0</v>
      </c>
      <c r="AG525" s="30">
        <f>STOCK!A1077</f>
        <v>0</v>
      </c>
      <c r="AI525" s="30">
        <v>0</v>
      </c>
    </row>
    <row r="526" spans="1:35" x14ac:dyDescent="0.15">
      <c r="A526" s="30">
        <f>STOCK!C1078</f>
        <v>0</v>
      </c>
      <c r="B526" s="30">
        <f>STOCK!D1078</f>
        <v>0</v>
      </c>
      <c r="C526" s="30">
        <f>STOCK!E1078</f>
        <v>0</v>
      </c>
      <c r="D526" s="30">
        <f>STOCK!F1078</f>
        <v>0</v>
      </c>
      <c r="E526" s="30">
        <f>STOCK!G1078</f>
        <v>0</v>
      </c>
      <c r="F526" s="30" t="e">
        <f>STOCK!#REF!</f>
        <v>#REF!</v>
      </c>
      <c r="G526" s="30">
        <f>STOCK!H1078</f>
        <v>0</v>
      </c>
      <c r="H526" s="30" t="e">
        <f>STOCK!#REF!</f>
        <v>#REF!</v>
      </c>
      <c r="I526" s="30">
        <f>STOCK!I1078</f>
        <v>0</v>
      </c>
      <c r="J526" s="30">
        <f>STOCK!J1078</f>
        <v>0</v>
      </c>
      <c r="K526" s="30" t="e">
        <f>STOCK!#REF!</f>
        <v>#REF!</v>
      </c>
      <c r="L526" s="30">
        <f>STOCK!K1078</f>
        <v>0</v>
      </c>
      <c r="U526" s="30">
        <v>1</v>
      </c>
      <c r="V526" s="30">
        <f>STOCK!O1078</f>
        <v>0</v>
      </c>
      <c r="X526" s="30">
        <v>0</v>
      </c>
      <c r="Y526" s="30">
        <f t="shared" si="9"/>
        <v>0</v>
      </c>
      <c r="AG526" s="30">
        <f>STOCK!A1078</f>
        <v>0</v>
      </c>
      <c r="AI526" s="30">
        <v>0</v>
      </c>
    </row>
    <row r="527" spans="1:35" x14ac:dyDescent="0.15">
      <c r="A527" s="30">
        <f>STOCK!C1079</f>
        <v>0</v>
      </c>
      <c r="B527" s="30">
        <f>STOCK!D1079</f>
        <v>0</v>
      </c>
      <c r="C527" s="30">
        <f>STOCK!E1079</f>
        <v>0</v>
      </c>
      <c r="D527" s="30">
        <f>STOCK!F1079</f>
        <v>0</v>
      </c>
      <c r="E527" s="30">
        <f>STOCK!G1079</f>
        <v>0</v>
      </c>
      <c r="F527" s="30" t="e">
        <f>STOCK!#REF!</f>
        <v>#REF!</v>
      </c>
      <c r="G527" s="30">
        <f>STOCK!H1079</f>
        <v>0</v>
      </c>
      <c r="H527" s="30" t="e">
        <f>STOCK!#REF!</f>
        <v>#REF!</v>
      </c>
      <c r="I527" s="30">
        <f>STOCK!I1079</f>
        <v>0</v>
      </c>
      <c r="J527" s="30">
        <f>STOCK!J1079</f>
        <v>0</v>
      </c>
      <c r="K527" s="30" t="e">
        <f>STOCK!#REF!</f>
        <v>#REF!</v>
      </c>
      <c r="L527" s="30">
        <f>STOCK!K1079</f>
        <v>0</v>
      </c>
      <c r="U527" s="30">
        <v>1</v>
      </c>
      <c r="V527" s="30">
        <f>STOCK!O1079</f>
        <v>0</v>
      </c>
      <c r="X527" s="30">
        <v>0</v>
      </c>
      <c r="Y527" s="30">
        <f t="shared" si="9"/>
        <v>0</v>
      </c>
      <c r="AG527" s="30">
        <f>STOCK!A1079</f>
        <v>0</v>
      </c>
      <c r="AI527" s="30">
        <v>0</v>
      </c>
    </row>
    <row r="528" spans="1:35" x14ac:dyDescent="0.15">
      <c r="A528" s="30">
        <f>STOCK!C1080</f>
        <v>0</v>
      </c>
      <c r="B528" s="30">
        <f>STOCK!D1080</f>
        <v>0</v>
      </c>
      <c r="C528" s="30">
        <f>STOCK!E1080</f>
        <v>0</v>
      </c>
      <c r="D528" s="30">
        <f>STOCK!F1080</f>
        <v>0</v>
      </c>
      <c r="E528" s="30">
        <f>STOCK!G1080</f>
        <v>0</v>
      </c>
      <c r="F528" s="30" t="e">
        <f>STOCK!#REF!</f>
        <v>#REF!</v>
      </c>
      <c r="G528" s="30">
        <f>STOCK!H1080</f>
        <v>0</v>
      </c>
      <c r="H528" s="30" t="e">
        <f>STOCK!#REF!</f>
        <v>#REF!</v>
      </c>
      <c r="I528" s="30">
        <f>STOCK!I1080</f>
        <v>0</v>
      </c>
      <c r="J528" s="30">
        <f>STOCK!J1080</f>
        <v>0</v>
      </c>
      <c r="K528" s="30" t="e">
        <f>STOCK!#REF!</f>
        <v>#REF!</v>
      </c>
      <c r="L528" s="30">
        <f>STOCK!K1080</f>
        <v>0</v>
      </c>
      <c r="U528" s="30">
        <v>1</v>
      </c>
      <c r="V528" s="30">
        <f>STOCK!O1080</f>
        <v>0</v>
      </c>
      <c r="X528" s="30">
        <v>0</v>
      </c>
      <c r="Y528" s="30">
        <f t="shared" si="9"/>
        <v>0</v>
      </c>
      <c r="AG528" s="30">
        <f>STOCK!A1080</f>
        <v>0</v>
      </c>
      <c r="AI528" s="30">
        <v>0</v>
      </c>
    </row>
    <row r="529" spans="1:35" x14ac:dyDescent="0.15">
      <c r="A529" s="30">
        <f>STOCK!C1081</f>
        <v>0</v>
      </c>
      <c r="B529" s="30">
        <f>STOCK!D1081</f>
        <v>0</v>
      </c>
      <c r="C529" s="30">
        <f>STOCK!E1081</f>
        <v>0</v>
      </c>
      <c r="D529" s="30">
        <f>STOCK!F1081</f>
        <v>0</v>
      </c>
      <c r="E529" s="30">
        <f>STOCK!G1081</f>
        <v>0</v>
      </c>
      <c r="F529" s="30" t="e">
        <f>STOCK!#REF!</f>
        <v>#REF!</v>
      </c>
      <c r="G529" s="30">
        <f>STOCK!H1081</f>
        <v>0</v>
      </c>
      <c r="H529" s="30" t="e">
        <f>STOCK!#REF!</f>
        <v>#REF!</v>
      </c>
      <c r="I529" s="30">
        <f>STOCK!I1081</f>
        <v>0</v>
      </c>
      <c r="J529" s="30">
        <f>STOCK!J1081</f>
        <v>0</v>
      </c>
      <c r="K529" s="30" t="e">
        <f>STOCK!#REF!</f>
        <v>#REF!</v>
      </c>
      <c r="L529" s="30">
        <f>STOCK!K1081</f>
        <v>0</v>
      </c>
      <c r="U529" s="30">
        <v>1</v>
      </c>
      <c r="V529" s="30">
        <f>STOCK!O1081</f>
        <v>0</v>
      </c>
      <c r="X529" s="30">
        <v>0</v>
      </c>
      <c r="Y529" s="30">
        <f t="shared" si="9"/>
        <v>0</v>
      </c>
      <c r="AG529" s="30">
        <f>STOCK!A1081</f>
        <v>0</v>
      </c>
      <c r="AI529" s="30">
        <v>0</v>
      </c>
    </row>
    <row r="530" spans="1:35" x14ac:dyDescent="0.15">
      <c r="A530" s="30">
        <f>STOCK!C1082</f>
        <v>0</v>
      </c>
      <c r="B530" s="30">
        <f>STOCK!D1082</f>
        <v>0</v>
      </c>
      <c r="C530" s="30">
        <f>STOCK!E1082</f>
        <v>0</v>
      </c>
      <c r="D530" s="30">
        <f>STOCK!F1082</f>
        <v>0</v>
      </c>
      <c r="E530" s="30">
        <f>STOCK!G1082</f>
        <v>0</v>
      </c>
      <c r="F530" s="30" t="e">
        <f>STOCK!#REF!</f>
        <v>#REF!</v>
      </c>
      <c r="G530" s="30">
        <f>STOCK!H1082</f>
        <v>0</v>
      </c>
      <c r="H530" s="30" t="e">
        <f>STOCK!#REF!</f>
        <v>#REF!</v>
      </c>
      <c r="I530" s="30">
        <f>STOCK!I1082</f>
        <v>0</v>
      </c>
      <c r="J530" s="30">
        <f>STOCK!J1082</f>
        <v>0</v>
      </c>
      <c r="K530" s="30" t="e">
        <f>STOCK!#REF!</f>
        <v>#REF!</v>
      </c>
      <c r="L530" s="30">
        <f>STOCK!K1082</f>
        <v>0</v>
      </c>
      <c r="U530" s="30">
        <v>1</v>
      </c>
      <c r="V530" s="30">
        <f>STOCK!O1082</f>
        <v>0</v>
      </c>
      <c r="X530" s="30">
        <v>0</v>
      </c>
      <c r="Y530" s="30">
        <f t="shared" si="9"/>
        <v>0</v>
      </c>
      <c r="AG530" s="30">
        <f>STOCK!A1082</f>
        <v>0</v>
      </c>
      <c r="AI530" s="30">
        <v>0</v>
      </c>
    </row>
    <row r="531" spans="1:35" x14ac:dyDescent="0.15">
      <c r="A531" s="30">
        <f>STOCK!C1083</f>
        <v>0</v>
      </c>
      <c r="B531" s="30">
        <f>STOCK!D1083</f>
        <v>0</v>
      </c>
      <c r="C531" s="30">
        <f>STOCK!E1083</f>
        <v>0</v>
      </c>
      <c r="D531" s="30">
        <f>STOCK!F1083</f>
        <v>0</v>
      </c>
      <c r="E531" s="30">
        <f>STOCK!G1083</f>
        <v>0</v>
      </c>
      <c r="F531" s="30" t="e">
        <f>STOCK!#REF!</f>
        <v>#REF!</v>
      </c>
      <c r="G531" s="30">
        <f>STOCK!H1083</f>
        <v>0</v>
      </c>
      <c r="H531" s="30" t="e">
        <f>STOCK!#REF!</f>
        <v>#REF!</v>
      </c>
      <c r="I531" s="30">
        <f>STOCK!I1083</f>
        <v>0</v>
      </c>
      <c r="J531" s="30">
        <f>STOCK!J1083</f>
        <v>0</v>
      </c>
      <c r="K531" s="30" t="e">
        <f>STOCK!#REF!</f>
        <v>#REF!</v>
      </c>
      <c r="L531" s="30">
        <f>STOCK!K1083</f>
        <v>0</v>
      </c>
      <c r="U531" s="30">
        <v>1</v>
      </c>
      <c r="V531" s="30">
        <f>STOCK!O1083</f>
        <v>0</v>
      </c>
      <c r="X531" s="30">
        <v>0</v>
      </c>
      <c r="Y531" s="30">
        <f t="shared" si="9"/>
        <v>0</v>
      </c>
      <c r="AG531" s="30">
        <f>STOCK!A1083</f>
        <v>0</v>
      </c>
      <c r="AI531" s="30">
        <v>0</v>
      </c>
    </row>
    <row r="532" spans="1:35" x14ac:dyDescent="0.15">
      <c r="A532" s="30">
        <f>STOCK!C1084</f>
        <v>0</v>
      </c>
      <c r="B532" s="30">
        <f>STOCK!D1084</f>
        <v>0</v>
      </c>
      <c r="C532" s="30">
        <f>STOCK!E1084</f>
        <v>0</v>
      </c>
      <c r="D532" s="30">
        <f>STOCK!F1084</f>
        <v>0</v>
      </c>
      <c r="E532" s="30">
        <f>STOCK!G1084</f>
        <v>0</v>
      </c>
      <c r="F532" s="30" t="e">
        <f>STOCK!#REF!</f>
        <v>#REF!</v>
      </c>
      <c r="G532" s="30">
        <f>STOCK!H1084</f>
        <v>0</v>
      </c>
      <c r="H532" s="30" t="e">
        <f>STOCK!#REF!</f>
        <v>#REF!</v>
      </c>
      <c r="I532" s="30">
        <f>STOCK!I1084</f>
        <v>0</v>
      </c>
      <c r="J532" s="30">
        <f>STOCK!J1084</f>
        <v>0</v>
      </c>
      <c r="K532" s="30" t="e">
        <f>STOCK!#REF!</f>
        <v>#REF!</v>
      </c>
      <c r="L532" s="30">
        <f>STOCK!K1084</f>
        <v>0</v>
      </c>
      <c r="U532" s="30">
        <v>1</v>
      </c>
      <c r="V532" s="30">
        <f>STOCK!O1084</f>
        <v>0</v>
      </c>
      <c r="X532" s="30">
        <v>0</v>
      </c>
      <c r="Y532" s="30">
        <f t="shared" si="9"/>
        <v>0</v>
      </c>
      <c r="AG532" s="30">
        <f>STOCK!A1084</f>
        <v>0</v>
      </c>
      <c r="AI532" s="30">
        <v>0</v>
      </c>
    </row>
    <row r="533" spans="1:35" x14ac:dyDescent="0.15">
      <c r="A533" s="30">
        <f>STOCK!C1085</f>
        <v>0</v>
      </c>
      <c r="B533" s="30">
        <f>STOCK!D1085</f>
        <v>0</v>
      </c>
      <c r="C533" s="30">
        <f>STOCK!E1085</f>
        <v>0</v>
      </c>
      <c r="D533" s="30">
        <f>STOCK!F1085</f>
        <v>0</v>
      </c>
      <c r="E533" s="30">
        <f>STOCK!G1085</f>
        <v>0</v>
      </c>
      <c r="F533" s="30" t="e">
        <f>STOCK!#REF!</f>
        <v>#REF!</v>
      </c>
      <c r="G533" s="30">
        <f>STOCK!H1085</f>
        <v>0</v>
      </c>
      <c r="H533" s="30" t="e">
        <f>STOCK!#REF!</f>
        <v>#REF!</v>
      </c>
      <c r="I533" s="30">
        <f>STOCK!I1085</f>
        <v>0</v>
      </c>
      <c r="J533" s="30">
        <f>STOCK!J1085</f>
        <v>0</v>
      </c>
      <c r="K533" s="30" t="e">
        <f>STOCK!#REF!</f>
        <v>#REF!</v>
      </c>
      <c r="L533" s="30">
        <f>STOCK!K1085</f>
        <v>0</v>
      </c>
      <c r="U533" s="30">
        <v>1</v>
      </c>
      <c r="V533" s="30">
        <f>STOCK!O1085</f>
        <v>0</v>
      </c>
      <c r="X533" s="30">
        <v>0</v>
      </c>
      <c r="Y533" s="30">
        <f t="shared" si="9"/>
        <v>0</v>
      </c>
      <c r="AG533" s="30">
        <f>STOCK!A1085</f>
        <v>0</v>
      </c>
      <c r="AI533" s="30">
        <v>0</v>
      </c>
    </row>
    <row r="534" spans="1:35" x14ac:dyDescent="0.15">
      <c r="A534" s="30">
        <f>STOCK!C1086</f>
        <v>0</v>
      </c>
      <c r="B534" s="30">
        <f>STOCK!D1086</f>
        <v>0</v>
      </c>
      <c r="C534" s="30">
        <f>STOCK!E1086</f>
        <v>0</v>
      </c>
      <c r="D534" s="30">
        <f>STOCK!F1086</f>
        <v>0</v>
      </c>
      <c r="E534" s="30">
        <f>STOCK!G1086</f>
        <v>0</v>
      </c>
      <c r="F534" s="30" t="e">
        <f>STOCK!#REF!</f>
        <v>#REF!</v>
      </c>
      <c r="G534" s="30">
        <f>STOCK!H1086</f>
        <v>0</v>
      </c>
      <c r="H534" s="30" t="e">
        <f>STOCK!#REF!</f>
        <v>#REF!</v>
      </c>
      <c r="I534" s="30">
        <f>STOCK!I1086</f>
        <v>0</v>
      </c>
      <c r="J534" s="30">
        <f>STOCK!J1086</f>
        <v>0</v>
      </c>
      <c r="K534" s="30" t="e">
        <f>STOCK!#REF!</f>
        <v>#REF!</v>
      </c>
      <c r="L534" s="30">
        <f>STOCK!K1086</f>
        <v>0</v>
      </c>
      <c r="U534" s="30">
        <v>1</v>
      </c>
      <c r="V534" s="30">
        <f>STOCK!O1086</f>
        <v>0</v>
      </c>
      <c r="X534" s="30">
        <v>0</v>
      </c>
      <c r="Y534" s="30">
        <f t="shared" si="9"/>
        <v>0</v>
      </c>
      <c r="AG534" s="30">
        <f>STOCK!A1086</f>
        <v>0</v>
      </c>
      <c r="AI534" s="30">
        <v>0</v>
      </c>
    </row>
    <row r="535" spans="1:35" x14ac:dyDescent="0.15">
      <c r="A535" s="30">
        <f>STOCK!C1087</f>
        <v>0</v>
      </c>
      <c r="B535" s="30">
        <f>STOCK!D1087</f>
        <v>0</v>
      </c>
      <c r="C535" s="30">
        <f>STOCK!E1087</f>
        <v>0</v>
      </c>
      <c r="D535" s="30">
        <f>STOCK!F1087</f>
        <v>0</v>
      </c>
      <c r="E535" s="30">
        <f>STOCK!G1087</f>
        <v>0</v>
      </c>
      <c r="F535" s="30" t="e">
        <f>STOCK!#REF!</f>
        <v>#REF!</v>
      </c>
      <c r="G535" s="30">
        <f>STOCK!H1087</f>
        <v>0</v>
      </c>
      <c r="H535" s="30" t="e">
        <f>STOCK!#REF!</f>
        <v>#REF!</v>
      </c>
      <c r="I535" s="30">
        <f>STOCK!I1087</f>
        <v>0</v>
      </c>
      <c r="J535" s="30">
        <f>STOCK!J1087</f>
        <v>0</v>
      </c>
      <c r="K535" s="30" t="e">
        <f>STOCK!#REF!</f>
        <v>#REF!</v>
      </c>
      <c r="L535" s="30">
        <f>STOCK!K1087</f>
        <v>0</v>
      </c>
      <c r="U535" s="30">
        <v>1</v>
      </c>
      <c r="V535" s="30">
        <f>STOCK!O1087</f>
        <v>0</v>
      </c>
      <c r="X535" s="30">
        <v>0</v>
      </c>
      <c r="Y535" s="30">
        <f t="shared" si="9"/>
        <v>0</v>
      </c>
      <c r="AG535" s="30">
        <f>STOCK!A1087</f>
        <v>0</v>
      </c>
      <c r="AI535" s="30">
        <v>0</v>
      </c>
    </row>
    <row r="536" spans="1:35" x14ac:dyDescent="0.15">
      <c r="A536" s="30">
        <f>STOCK!C1088</f>
        <v>0</v>
      </c>
      <c r="B536" s="30">
        <f>STOCK!D1088</f>
        <v>0</v>
      </c>
      <c r="C536" s="30">
        <f>STOCK!E1088</f>
        <v>0</v>
      </c>
      <c r="D536" s="30">
        <f>STOCK!F1088</f>
        <v>0</v>
      </c>
      <c r="E536" s="30">
        <f>STOCK!G1088</f>
        <v>0</v>
      </c>
      <c r="F536" s="30" t="e">
        <f>STOCK!#REF!</f>
        <v>#REF!</v>
      </c>
      <c r="G536" s="30">
        <f>STOCK!H1088</f>
        <v>0</v>
      </c>
      <c r="H536" s="30" t="e">
        <f>STOCK!#REF!</f>
        <v>#REF!</v>
      </c>
      <c r="I536" s="30">
        <f>STOCK!I1088</f>
        <v>0</v>
      </c>
      <c r="J536" s="30">
        <f>STOCK!J1088</f>
        <v>0</v>
      </c>
      <c r="K536" s="30" t="e">
        <f>STOCK!#REF!</f>
        <v>#REF!</v>
      </c>
      <c r="L536" s="30">
        <f>STOCK!K1088</f>
        <v>0</v>
      </c>
      <c r="U536" s="30">
        <v>1</v>
      </c>
      <c r="V536" s="30">
        <f>STOCK!O1088</f>
        <v>0</v>
      </c>
      <c r="X536" s="30">
        <v>0</v>
      </c>
      <c r="Y536" s="30">
        <f t="shared" si="9"/>
        <v>0</v>
      </c>
      <c r="AG536" s="30">
        <f>STOCK!A1088</f>
        <v>0</v>
      </c>
      <c r="AI536" s="30">
        <v>0</v>
      </c>
    </row>
    <row r="537" spans="1:35" x14ac:dyDescent="0.15">
      <c r="A537" s="30">
        <f>STOCK!C1089</f>
        <v>0</v>
      </c>
      <c r="B537" s="30">
        <f>STOCK!D1089</f>
        <v>0</v>
      </c>
      <c r="C537" s="30">
        <f>STOCK!E1089</f>
        <v>0</v>
      </c>
      <c r="D537" s="30">
        <f>STOCK!F1089</f>
        <v>0</v>
      </c>
      <c r="E537" s="30">
        <f>STOCK!G1089</f>
        <v>0</v>
      </c>
      <c r="F537" s="30" t="e">
        <f>STOCK!#REF!</f>
        <v>#REF!</v>
      </c>
      <c r="G537" s="30">
        <f>STOCK!H1089</f>
        <v>0</v>
      </c>
      <c r="H537" s="30" t="e">
        <f>STOCK!#REF!</f>
        <v>#REF!</v>
      </c>
      <c r="I537" s="30">
        <f>STOCK!I1089</f>
        <v>0</v>
      </c>
      <c r="J537" s="30">
        <f>STOCK!J1089</f>
        <v>0</v>
      </c>
      <c r="K537" s="30" t="e">
        <f>STOCK!#REF!</f>
        <v>#REF!</v>
      </c>
      <c r="L537" s="30">
        <f>STOCK!K1089</f>
        <v>0</v>
      </c>
      <c r="U537" s="30">
        <v>1</v>
      </c>
      <c r="V537" s="30">
        <f>STOCK!O1089</f>
        <v>0</v>
      </c>
      <c r="X537" s="30">
        <v>0</v>
      </c>
      <c r="Y537" s="30">
        <f t="shared" si="9"/>
        <v>0</v>
      </c>
      <c r="AG537" s="30">
        <f>STOCK!A1089</f>
        <v>0</v>
      </c>
      <c r="AI537" s="30">
        <v>0</v>
      </c>
    </row>
    <row r="538" spans="1:35" x14ac:dyDescent="0.15">
      <c r="A538" s="30">
        <f>STOCK!C1090</f>
        <v>0</v>
      </c>
      <c r="B538" s="30">
        <f>STOCK!D1090</f>
        <v>0</v>
      </c>
      <c r="C538" s="30">
        <f>STOCK!E1090</f>
        <v>0</v>
      </c>
      <c r="D538" s="30">
        <f>STOCK!F1090</f>
        <v>0</v>
      </c>
      <c r="E538" s="30">
        <f>STOCK!G1090</f>
        <v>0</v>
      </c>
      <c r="F538" s="30" t="e">
        <f>STOCK!#REF!</f>
        <v>#REF!</v>
      </c>
      <c r="G538" s="30">
        <f>STOCK!H1090</f>
        <v>0</v>
      </c>
      <c r="H538" s="30" t="e">
        <f>STOCK!#REF!</f>
        <v>#REF!</v>
      </c>
      <c r="I538" s="30">
        <f>STOCK!I1090</f>
        <v>0</v>
      </c>
      <c r="J538" s="30">
        <f>STOCK!J1090</f>
        <v>0</v>
      </c>
      <c r="K538" s="30" t="e">
        <f>STOCK!#REF!</f>
        <v>#REF!</v>
      </c>
      <c r="L538" s="30">
        <f>STOCK!K1090</f>
        <v>0</v>
      </c>
      <c r="U538" s="30">
        <v>1</v>
      </c>
      <c r="V538" s="30">
        <f>STOCK!O1090</f>
        <v>0</v>
      </c>
      <c r="X538" s="30">
        <v>0</v>
      </c>
      <c r="Y538" s="30">
        <f t="shared" si="9"/>
        <v>0</v>
      </c>
      <c r="AG538" s="30">
        <f>STOCK!A1090</f>
        <v>0</v>
      </c>
      <c r="AI538" s="30">
        <v>0</v>
      </c>
    </row>
    <row r="539" spans="1:35" x14ac:dyDescent="0.15">
      <c r="A539" s="30">
        <f>STOCK!C1091</f>
        <v>0</v>
      </c>
      <c r="B539" s="30">
        <f>STOCK!D1091</f>
        <v>0</v>
      </c>
      <c r="C539" s="30">
        <f>STOCK!E1091</f>
        <v>0</v>
      </c>
      <c r="D539" s="30">
        <f>STOCK!F1091</f>
        <v>0</v>
      </c>
      <c r="E539" s="30">
        <f>STOCK!G1091</f>
        <v>0</v>
      </c>
      <c r="F539" s="30" t="e">
        <f>STOCK!#REF!</f>
        <v>#REF!</v>
      </c>
      <c r="G539" s="30">
        <f>STOCK!H1091</f>
        <v>0</v>
      </c>
      <c r="H539" s="30" t="e">
        <f>STOCK!#REF!</f>
        <v>#REF!</v>
      </c>
      <c r="I539" s="30">
        <f>STOCK!I1091</f>
        <v>0</v>
      </c>
      <c r="J539" s="30">
        <f>STOCK!J1091</f>
        <v>0</v>
      </c>
      <c r="K539" s="30" t="e">
        <f>STOCK!#REF!</f>
        <v>#REF!</v>
      </c>
      <c r="L539" s="30">
        <f>STOCK!K1091</f>
        <v>0</v>
      </c>
      <c r="U539" s="30">
        <v>1</v>
      </c>
      <c r="V539" s="30">
        <f>STOCK!O1091</f>
        <v>0</v>
      </c>
      <c r="X539" s="30">
        <v>0</v>
      </c>
      <c r="Y539" s="30">
        <f t="shared" si="9"/>
        <v>0</v>
      </c>
      <c r="AG539" s="30">
        <f>STOCK!A1091</f>
        <v>0</v>
      </c>
      <c r="AI539" s="30">
        <v>0</v>
      </c>
    </row>
    <row r="540" spans="1:35" x14ac:dyDescent="0.15">
      <c r="A540" s="30">
        <f>STOCK!C1092</f>
        <v>0</v>
      </c>
      <c r="B540" s="30">
        <f>STOCK!D1092</f>
        <v>0</v>
      </c>
      <c r="C540" s="30">
        <f>STOCK!E1092</f>
        <v>0</v>
      </c>
      <c r="D540" s="30">
        <f>STOCK!F1092</f>
        <v>0</v>
      </c>
      <c r="E540" s="30">
        <f>STOCK!G1092</f>
        <v>0</v>
      </c>
      <c r="F540" s="30" t="e">
        <f>STOCK!#REF!</f>
        <v>#REF!</v>
      </c>
      <c r="G540" s="30">
        <f>STOCK!H1092</f>
        <v>0</v>
      </c>
      <c r="H540" s="30" t="e">
        <f>STOCK!#REF!</f>
        <v>#REF!</v>
      </c>
      <c r="I540" s="30">
        <f>STOCK!I1092</f>
        <v>0</v>
      </c>
      <c r="J540" s="30">
        <f>STOCK!J1092</f>
        <v>0</v>
      </c>
      <c r="K540" s="30" t="e">
        <f>STOCK!#REF!</f>
        <v>#REF!</v>
      </c>
      <c r="L540" s="30">
        <f>STOCK!K1092</f>
        <v>0</v>
      </c>
      <c r="U540" s="30">
        <v>1</v>
      </c>
      <c r="V540" s="30">
        <f>STOCK!O1092</f>
        <v>0</v>
      </c>
      <c r="X540" s="30">
        <v>0</v>
      </c>
      <c r="Y540" s="30">
        <f t="shared" si="9"/>
        <v>0</v>
      </c>
      <c r="AG540" s="30">
        <f>STOCK!A1092</f>
        <v>0</v>
      </c>
      <c r="AI540" s="30">
        <v>0</v>
      </c>
    </row>
    <row r="541" spans="1:35" x14ac:dyDescent="0.15">
      <c r="A541" s="30">
        <f>STOCK!C1093</f>
        <v>0</v>
      </c>
      <c r="B541" s="30">
        <f>STOCK!D1093</f>
        <v>0</v>
      </c>
      <c r="C541" s="30">
        <f>STOCK!E1093</f>
        <v>0</v>
      </c>
      <c r="D541" s="30">
        <f>STOCK!F1093</f>
        <v>0</v>
      </c>
      <c r="E541" s="30">
        <f>STOCK!G1093</f>
        <v>0</v>
      </c>
      <c r="F541" s="30" t="e">
        <f>STOCK!#REF!</f>
        <v>#REF!</v>
      </c>
      <c r="G541" s="30">
        <f>STOCK!H1093</f>
        <v>0</v>
      </c>
      <c r="H541" s="30" t="e">
        <f>STOCK!#REF!</f>
        <v>#REF!</v>
      </c>
      <c r="I541" s="30">
        <f>STOCK!I1093</f>
        <v>0</v>
      </c>
      <c r="J541" s="30">
        <f>STOCK!J1093</f>
        <v>0</v>
      </c>
      <c r="K541" s="30" t="e">
        <f>STOCK!#REF!</f>
        <v>#REF!</v>
      </c>
      <c r="L541" s="30">
        <f>STOCK!K1093</f>
        <v>0</v>
      </c>
      <c r="U541" s="30">
        <v>1</v>
      </c>
      <c r="V541" s="30">
        <f>STOCK!O1093</f>
        <v>0</v>
      </c>
      <c r="X541" s="30">
        <v>0</v>
      </c>
      <c r="Y541" s="30">
        <f t="shared" si="9"/>
        <v>0</v>
      </c>
      <c r="AG541" s="30">
        <f>STOCK!A1093</f>
        <v>0</v>
      </c>
      <c r="AI541" s="30">
        <v>0</v>
      </c>
    </row>
    <row r="542" spans="1:35" x14ac:dyDescent="0.15">
      <c r="A542" s="30">
        <f>STOCK!C1094</f>
        <v>0</v>
      </c>
      <c r="B542" s="30">
        <f>STOCK!D1094</f>
        <v>0</v>
      </c>
      <c r="C542" s="30">
        <f>STOCK!E1094</f>
        <v>0</v>
      </c>
      <c r="D542" s="30">
        <f>STOCK!F1094</f>
        <v>0</v>
      </c>
      <c r="E542" s="30">
        <f>STOCK!G1094</f>
        <v>0</v>
      </c>
      <c r="F542" s="30" t="e">
        <f>STOCK!#REF!</f>
        <v>#REF!</v>
      </c>
      <c r="G542" s="30">
        <f>STOCK!H1094</f>
        <v>0</v>
      </c>
      <c r="H542" s="30" t="e">
        <f>STOCK!#REF!</f>
        <v>#REF!</v>
      </c>
      <c r="I542" s="30">
        <f>STOCK!I1094</f>
        <v>0</v>
      </c>
      <c r="J542" s="30">
        <f>STOCK!J1094</f>
        <v>0</v>
      </c>
      <c r="K542" s="30" t="e">
        <f>STOCK!#REF!</f>
        <v>#REF!</v>
      </c>
      <c r="L542" s="30">
        <f>STOCK!K1094</f>
        <v>0</v>
      </c>
      <c r="U542" s="30">
        <v>1</v>
      </c>
      <c r="V542" s="30">
        <f>STOCK!O1094</f>
        <v>0</v>
      </c>
      <c r="X542" s="30">
        <v>0</v>
      </c>
      <c r="Y542" s="30">
        <f t="shared" si="9"/>
        <v>0</v>
      </c>
      <c r="AG542" s="30">
        <f>STOCK!A1094</f>
        <v>0</v>
      </c>
      <c r="AI542" s="30">
        <v>0</v>
      </c>
    </row>
    <row r="543" spans="1:35" x14ac:dyDescent="0.15">
      <c r="A543" s="30">
        <f>STOCK!C1095</f>
        <v>0</v>
      </c>
      <c r="B543" s="30">
        <f>STOCK!D1095</f>
        <v>0</v>
      </c>
      <c r="C543" s="30">
        <f>STOCK!E1095</f>
        <v>0</v>
      </c>
      <c r="D543" s="30">
        <f>STOCK!F1095</f>
        <v>0</v>
      </c>
      <c r="E543" s="30">
        <f>STOCK!G1095</f>
        <v>0</v>
      </c>
      <c r="F543" s="30" t="e">
        <f>STOCK!#REF!</f>
        <v>#REF!</v>
      </c>
      <c r="G543" s="30">
        <f>STOCK!H1095</f>
        <v>0</v>
      </c>
      <c r="H543" s="30" t="e">
        <f>STOCK!#REF!</f>
        <v>#REF!</v>
      </c>
      <c r="I543" s="30">
        <f>STOCK!I1095</f>
        <v>0</v>
      </c>
      <c r="J543" s="30">
        <f>STOCK!J1095</f>
        <v>0</v>
      </c>
      <c r="K543" s="30" t="e">
        <f>STOCK!#REF!</f>
        <v>#REF!</v>
      </c>
      <c r="L543" s="30">
        <f>STOCK!K1095</f>
        <v>0</v>
      </c>
      <c r="U543" s="30">
        <v>1</v>
      </c>
      <c r="V543" s="30">
        <f>STOCK!O1095</f>
        <v>0</v>
      </c>
      <c r="X543" s="30">
        <v>0</v>
      </c>
      <c r="Y543" s="30">
        <f t="shared" si="9"/>
        <v>0</v>
      </c>
      <c r="AG543" s="30">
        <f>STOCK!A1095</f>
        <v>0</v>
      </c>
      <c r="AI543" s="30">
        <v>0</v>
      </c>
    </row>
    <row r="544" spans="1:35" x14ac:dyDescent="0.15">
      <c r="A544" s="30">
        <f>STOCK!C1096</f>
        <v>0</v>
      </c>
      <c r="B544" s="30">
        <f>STOCK!D1096</f>
        <v>0</v>
      </c>
      <c r="C544" s="30">
        <f>STOCK!E1096</f>
        <v>0</v>
      </c>
      <c r="D544" s="30">
        <f>STOCK!F1096</f>
        <v>0</v>
      </c>
      <c r="E544" s="30">
        <f>STOCK!G1096</f>
        <v>0</v>
      </c>
      <c r="F544" s="30" t="e">
        <f>STOCK!#REF!</f>
        <v>#REF!</v>
      </c>
      <c r="G544" s="30">
        <f>STOCK!H1096</f>
        <v>0</v>
      </c>
      <c r="H544" s="30" t="e">
        <f>STOCK!#REF!</f>
        <v>#REF!</v>
      </c>
      <c r="I544" s="30">
        <f>STOCK!I1096</f>
        <v>0</v>
      </c>
      <c r="J544" s="30">
        <f>STOCK!J1096</f>
        <v>0</v>
      </c>
      <c r="K544" s="30" t="e">
        <f>STOCK!#REF!</f>
        <v>#REF!</v>
      </c>
      <c r="L544" s="30">
        <f>STOCK!K1096</f>
        <v>0</v>
      </c>
      <c r="U544" s="30">
        <v>1</v>
      </c>
      <c r="V544" s="30">
        <f>STOCK!O1096</f>
        <v>0</v>
      </c>
      <c r="X544" s="30">
        <v>0</v>
      </c>
      <c r="Y544" s="30">
        <f t="shared" si="9"/>
        <v>0</v>
      </c>
      <c r="AG544" s="30">
        <f>STOCK!A1096</f>
        <v>0</v>
      </c>
      <c r="AI544" s="30">
        <v>0</v>
      </c>
    </row>
    <row r="545" spans="1:35" x14ac:dyDescent="0.15">
      <c r="A545" s="30">
        <f>STOCK!C1097</f>
        <v>0</v>
      </c>
      <c r="B545" s="30">
        <f>STOCK!D1097</f>
        <v>0</v>
      </c>
      <c r="C545" s="30">
        <f>STOCK!E1097</f>
        <v>0</v>
      </c>
      <c r="D545" s="30">
        <f>STOCK!F1097</f>
        <v>0</v>
      </c>
      <c r="E545" s="30">
        <f>STOCK!G1097</f>
        <v>0</v>
      </c>
      <c r="F545" s="30" t="e">
        <f>STOCK!#REF!</f>
        <v>#REF!</v>
      </c>
      <c r="G545" s="30">
        <f>STOCK!H1097</f>
        <v>0</v>
      </c>
      <c r="H545" s="30" t="e">
        <f>STOCK!#REF!</f>
        <v>#REF!</v>
      </c>
      <c r="I545" s="30">
        <f>STOCK!I1097</f>
        <v>0</v>
      </c>
      <c r="J545" s="30">
        <f>STOCK!J1097</f>
        <v>0</v>
      </c>
      <c r="K545" s="30" t="e">
        <f>STOCK!#REF!</f>
        <v>#REF!</v>
      </c>
      <c r="L545" s="30">
        <f>STOCK!K1097</f>
        <v>0</v>
      </c>
      <c r="U545" s="30">
        <v>1</v>
      </c>
      <c r="V545" s="30">
        <f>STOCK!O1097</f>
        <v>0</v>
      </c>
      <c r="X545" s="30">
        <v>0</v>
      </c>
      <c r="Y545" s="30">
        <f t="shared" si="9"/>
        <v>0</v>
      </c>
      <c r="AG545" s="30">
        <f>STOCK!A1097</f>
        <v>0</v>
      </c>
      <c r="AI545" s="30">
        <v>0</v>
      </c>
    </row>
    <row r="546" spans="1:35" x14ac:dyDescent="0.15">
      <c r="A546" s="30">
        <f>STOCK!C1098</f>
        <v>0</v>
      </c>
      <c r="B546" s="30">
        <f>STOCK!D1098</f>
        <v>0</v>
      </c>
      <c r="C546" s="30">
        <f>STOCK!E1098</f>
        <v>0</v>
      </c>
      <c r="D546" s="30">
        <f>STOCK!F1098</f>
        <v>0</v>
      </c>
      <c r="E546" s="30">
        <f>STOCK!G1098</f>
        <v>0</v>
      </c>
      <c r="F546" s="30" t="e">
        <f>STOCK!#REF!</f>
        <v>#REF!</v>
      </c>
      <c r="G546" s="30">
        <f>STOCK!H1098</f>
        <v>0</v>
      </c>
      <c r="H546" s="30" t="e">
        <f>STOCK!#REF!</f>
        <v>#REF!</v>
      </c>
      <c r="I546" s="30">
        <f>STOCK!I1098</f>
        <v>0</v>
      </c>
      <c r="J546" s="30">
        <f>STOCK!J1098</f>
        <v>0</v>
      </c>
      <c r="K546" s="30" t="e">
        <f>STOCK!#REF!</f>
        <v>#REF!</v>
      </c>
      <c r="L546" s="30">
        <f>STOCK!K1098</f>
        <v>0</v>
      </c>
      <c r="U546" s="30">
        <v>1</v>
      </c>
      <c r="V546" s="30">
        <f>STOCK!O1098</f>
        <v>0</v>
      </c>
      <c r="X546" s="30">
        <v>0</v>
      </c>
      <c r="Y546" s="30">
        <f t="shared" si="9"/>
        <v>0</v>
      </c>
      <c r="AG546" s="30">
        <f>STOCK!A1098</f>
        <v>0</v>
      </c>
      <c r="AI546" s="30">
        <v>0</v>
      </c>
    </row>
    <row r="547" spans="1:35" x14ac:dyDescent="0.15">
      <c r="A547" s="30">
        <f>STOCK!C1099</f>
        <v>0</v>
      </c>
      <c r="B547" s="30">
        <f>STOCK!D1099</f>
        <v>0</v>
      </c>
      <c r="C547" s="30">
        <f>STOCK!E1099</f>
        <v>0</v>
      </c>
      <c r="D547" s="30">
        <f>STOCK!F1099</f>
        <v>0</v>
      </c>
      <c r="E547" s="30">
        <f>STOCK!G1099</f>
        <v>0</v>
      </c>
      <c r="F547" s="30" t="e">
        <f>STOCK!#REF!</f>
        <v>#REF!</v>
      </c>
      <c r="G547" s="30">
        <f>STOCK!H1099</f>
        <v>0</v>
      </c>
      <c r="H547" s="30" t="e">
        <f>STOCK!#REF!</f>
        <v>#REF!</v>
      </c>
      <c r="I547" s="30">
        <f>STOCK!I1099</f>
        <v>0</v>
      </c>
      <c r="J547" s="30">
        <f>STOCK!J1099</f>
        <v>0</v>
      </c>
      <c r="K547" s="30" t="e">
        <f>STOCK!#REF!</f>
        <v>#REF!</v>
      </c>
      <c r="L547" s="30">
        <f>STOCK!K1099</f>
        <v>0</v>
      </c>
      <c r="U547" s="30">
        <v>1</v>
      </c>
      <c r="V547" s="30">
        <f>STOCK!O1099</f>
        <v>0</v>
      </c>
      <c r="X547" s="30">
        <v>0</v>
      </c>
      <c r="Y547" s="30">
        <f t="shared" si="9"/>
        <v>0</v>
      </c>
      <c r="AG547" s="30">
        <f>STOCK!A1099</f>
        <v>0</v>
      </c>
      <c r="AI547" s="30">
        <v>0</v>
      </c>
    </row>
    <row r="548" spans="1:35" x14ac:dyDescent="0.15">
      <c r="A548" s="30">
        <f>STOCK!C1100</f>
        <v>0</v>
      </c>
      <c r="B548" s="30">
        <f>STOCK!D1100</f>
        <v>0</v>
      </c>
      <c r="C548" s="30">
        <f>STOCK!E1100</f>
        <v>0</v>
      </c>
      <c r="D548" s="30">
        <f>STOCK!F1100</f>
        <v>0</v>
      </c>
      <c r="E548" s="30">
        <f>STOCK!G1100</f>
        <v>0</v>
      </c>
      <c r="F548" s="30" t="e">
        <f>STOCK!#REF!</f>
        <v>#REF!</v>
      </c>
      <c r="G548" s="30">
        <f>STOCK!H1100</f>
        <v>0</v>
      </c>
      <c r="H548" s="30" t="e">
        <f>STOCK!#REF!</f>
        <v>#REF!</v>
      </c>
      <c r="I548" s="30">
        <f>STOCK!I1100</f>
        <v>0</v>
      </c>
      <c r="J548" s="30">
        <f>STOCK!J1100</f>
        <v>0</v>
      </c>
      <c r="K548" s="30" t="e">
        <f>STOCK!#REF!</f>
        <v>#REF!</v>
      </c>
      <c r="L548" s="30">
        <f>STOCK!K1100</f>
        <v>0</v>
      </c>
      <c r="U548" s="30">
        <v>1</v>
      </c>
      <c r="V548" s="30">
        <f>STOCK!O1100</f>
        <v>0</v>
      </c>
      <c r="X548" s="30">
        <v>0</v>
      </c>
      <c r="Y548" s="30">
        <f t="shared" si="9"/>
        <v>0</v>
      </c>
      <c r="AG548" s="30">
        <f>STOCK!A1100</f>
        <v>0</v>
      </c>
      <c r="AI548" s="30">
        <v>0</v>
      </c>
    </row>
    <row r="549" spans="1:35" x14ac:dyDescent="0.15">
      <c r="A549" s="30">
        <f>STOCK!C1101</f>
        <v>0</v>
      </c>
      <c r="B549" s="30">
        <f>STOCK!D1101</f>
        <v>0</v>
      </c>
      <c r="C549" s="30">
        <f>STOCK!E1101</f>
        <v>0</v>
      </c>
      <c r="D549" s="30">
        <f>STOCK!F1101</f>
        <v>0</v>
      </c>
      <c r="E549" s="30">
        <f>STOCK!G1101</f>
        <v>0</v>
      </c>
      <c r="F549" s="30" t="e">
        <f>STOCK!#REF!</f>
        <v>#REF!</v>
      </c>
      <c r="G549" s="30">
        <f>STOCK!H1101</f>
        <v>0</v>
      </c>
      <c r="H549" s="30" t="e">
        <f>STOCK!#REF!</f>
        <v>#REF!</v>
      </c>
      <c r="I549" s="30">
        <f>STOCK!I1101</f>
        <v>0</v>
      </c>
      <c r="J549" s="30">
        <f>STOCK!J1101</f>
        <v>0</v>
      </c>
      <c r="K549" s="30" t="e">
        <f>STOCK!#REF!</f>
        <v>#REF!</v>
      </c>
      <c r="L549" s="30">
        <f>STOCK!K1101</f>
        <v>0</v>
      </c>
      <c r="U549" s="30">
        <v>1</v>
      </c>
      <c r="V549" s="30">
        <f>STOCK!O1101</f>
        <v>0</v>
      </c>
      <c r="X549" s="30">
        <v>0</v>
      </c>
      <c r="Y549" s="30">
        <f t="shared" si="9"/>
        <v>0</v>
      </c>
      <c r="AG549" s="30">
        <f>STOCK!A1101</f>
        <v>0</v>
      </c>
      <c r="AI549" s="30">
        <v>0</v>
      </c>
    </row>
    <row r="550" spans="1:35" x14ac:dyDescent="0.15">
      <c r="A550" s="30">
        <f>STOCK!C1102</f>
        <v>0</v>
      </c>
      <c r="B550" s="30">
        <f>STOCK!D1102</f>
        <v>0</v>
      </c>
      <c r="C550" s="30">
        <f>STOCK!E1102</f>
        <v>0</v>
      </c>
      <c r="D550" s="30">
        <f>STOCK!F1102</f>
        <v>0</v>
      </c>
      <c r="E550" s="30">
        <f>STOCK!G1102</f>
        <v>0</v>
      </c>
      <c r="F550" s="30" t="e">
        <f>STOCK!#REF!</f>
        <v>#REF!</v>
      </c>
      <c r="G550" s="30">
        <f>STOCK!H1102</f>
        <v>0</v>
      </c>
      <c r="H550" s="30" t="e">
        <f>STOCK!#REF!</f>
        <v>#REF!</v>
      </c>
      <c r="I550" s="30">
        <f>STOCK!I1102</f>
        <v>0</v>
      </c>
      <c r="J550" s="30">
        <f>STOCK!J1102</f>
        <v>0</v>
      </c>
      <c r="K550" s="30" t="e">
        <f>STOCK!#REF!</f>
        <v>#REF!</v>
      </c>
      <c r="L550" s="30">
        <f>STOCK!K1102</f>
        <v>0</v>
      </c>
      <c r="U550" s="30">
        <v>1</v>
      </c>
      <c r="V550" s="30">
        <f>STOCK!O1102</f>
        <v>0</v>
      </c>
      <c r="X550" s="30">
        <v>0</v>
      </c>
      <c r="Y550" s="30">
        <f t="shared" si="9"/>
        <v>0</v>
      </c>
      <c r="AG550" s="30">
        <f>STOCK!A1102</f>
        <v>0</v>
      </c>
      <c r="AI550" s="30">
        <v>0</v>
      </c>
    </row>
    <row r="551" spans="1:35" x14ac:dyDescent="0.15">
      <c r="A551" s="30">
        <f>STOCK!C1103</f>
        <v>0</v>
      </c>
      <c r="B551" s="30">
        <f>STOCK!D1103</f>
        <v>0</v>
      </c>
      <c r="C551" s="30">
        <f>STOCK!E1103</f>
        <v>0</v>
      </c>
      <c r="D551" s="30">
        <f>STOCK!F1103</f>
        <v>0</v>
      </c>
      <c r="E551" s="30">
        <f>STOCK!G1103</f>
        <v>0</v>
      </c>
      <c r="F551" s="30" t="e">
        <f>STOCK!#REF!</f>
        <v>#REF!</v>
      </c>
      <c r="G551" s="30">
        <f>STOCK!H1103</f>
        <v>0</v>
      </c>
      <c r="H551" s="30" t="e">
        <f>STOCK!#REF!</f>
        <v>#REF!</v>
      </c>
      <c r="I551" s="30">
        <f>STOCK!I1103</f>
        <v>0</v>
      </c>
      <c r="J551" s="30">
        <f>STOCK!J1103</f>
        <v>0</v>
      </c>
      <c r="K551" s="30" t="e">
        <f>STOCK!#REF!</f>
        <v>#REF!</v>
      </c>
      <c r="L551" s="30">
        <f>STOCK!K1103</f>
        <v>0</v>
      </c>
      <c r="U551" s="30">
        <v>1</v>
      </c>
      <c r="V551" s="30">
        <f>STOCK!O1103</f>
        <v>0</v>
      </c>
      <c r="X551" s="30">
        <v>0</v>
      </c>
      <c r="Y551" s="30">
        <f t="shared" si="9"/>
        <v>0</v>
      </c>
      <c r="AG551" s="30">
        <f>STOCK!A1103</f>
        <v>0</v>
      </c>
      <c r="AI551" s="30">
        <v>0</v>
      </c>
    </row>
    <row r="552" spans="1:35" x14ac:dyDescent="0.15">
      <c r="A552" s="30">
        <f>STOCK!C1104</f>
        <v>0</v>
      </c>
      <c r="B552" s="30">
        <f>STOCK!D1104</f>
        <v>0</v>
      </c>
      <c r="C552" s="30">
        <f>STOCK!E1104</f>
        <v>0</v>
      </c>
      <c r="D552" s="30">
        <f>STOCK!F1104</f>
        <v>0</v>
      </c>
      <c r="E552" s="30">
        <f>STOCK!G1104</f>
        <v>0</v>
      </c>
      <c r="F552" s="30" t="e">
        <f>STOCK!#REF!</f>
        <v>#REF!</v>
      </c>
      <c r="G552" s="30">
        <f>STOCK!H1104</f>
        <v>0</v>
      </c>
      <c r="H552" s="30" t="e">
        <f>STOCK!#REF!</f>
        <v>#REF!</v>
      </c>
      <c r="I552" s="30">
        <f>STOCK!I1104</f>
        <v>0</v>
      </c>
      <c r="J552" s="30">
        <f>STOCK!J1104</f>
        <v>0</v>
      </c>
      <c r="K552" s="30" t="e">
        <f>STOCK!#REF!</f>
        <v>#REF!</v>
      </c>
      <c r="L552" s="30">
        <f>STOCK!K1104</f>
        <v>0</v>
      </c>
      <c r="U552" s="30">
        <v>1</v>
      </c>
      <c r="V552" s="30">
        <f>STOCK!O1104</f>
        <v>0</v>
      </c>
      <c r="X552" s="30">
        <v>0</v>
      </c>
      <c r="Y552" s="30">
        <f t="shared" si="9"/>
        <v>0</v>
      </c>
      <c r="AG552" s="30">
        <f>STOCK!A1104</f>
        <v>0</v>
      </c>
      <c r="AI552" s="30">
        <v>0</v>
      </c>
    </row>
    <row r="553" spans="1:35" x14ac:dyDescent="0.15">
      <c r="A553" s="30">
        <f>STOCK!C1105</f>
        <v>0</v>
      </c>
      <c r="B553" s="30">
        <f>STOCK!D1105</f>
        <v>0</v>
      </c>
      <c r="C553" s="30">
        <f>STOCK!E1105</f>
        <v>0</v>
      </c>
      <c r="D553" s="30">
        <f>STOCK!F1105</f>
        <v>0</v>
      </c>
      <c r="E553" s="30">
        <f>STOCK!G1105</f>
        <v>0</v>
      </c>
      <c r="F553" s="30" t="e">
        <f>STOCK!#REF!</f>
        <v>#REF!</v>
      </c>
      <c r="G553" s="30">
        <f>STOCK!H1105</f>
        <v>0</v>
      </c>
      <c r="H553" s="30" t="e">
        <f>STOCK!#REF!</f>
        <v>#REF!</v>
      </c>
      <c r="I553" s="30">
        <f>STOCK!I1105</f>
        <v>0</v>
      </c>
      <c r="J553" s="30">
        <f>STOCK!J1105</f>
        <v>0</v>
      </c>
      <c r="K553" s="30" t="e">
        <f>STOCK!#REF!</f>
        <v>#REF!</v>
      </c>
      <c r="L553" s="30">
        <f>STOCK!K1105</f>
        <v>0</v>
      </c>
      <c r="U553" s="30">
        <v>1</v>
      </c>
      <c r="V553" s="30">
        <f>STOCK!O1105</f>
        <v>0</v>
      </c>
      <c r="X553" s="30">
        <v>0</v>
      </c>
      <c r="Y553" s="30">
        <f t="shared" si="9"/>
        <v>0</v>
      </c>
      <c r="AG553" s="30">
        <f>STOCK!A1105</f>
        <v>0</v>
      </c>
      <c r="AI553" s="30">
        <v>0</v>
      </c>
    </row>
    <row r="554" spans="1:35" x14ac:dyDescent="0.15">
      <c r="A554" s="30">
        <f>STOCK!C1106</f>
        <v>0</v>
      </c>
      <c r="B554" s="30">
        <f>STOCK!D1106</f>
        <v>0</v>
      </c>
      <c r="C554" s="30">
        <f>STOCK!E1106</f>
        <v>0</v>
      </c>
      <c r="D554" s="30">
        <f>STOCK!F1106</f>
        <v>0</v>
      </c>
      <c r="E554" s="30">
        <f>STOCK!G1106</f>
        <v>0</v>
      </c>
      <c r="F554" s="30" t="e">
        <f>STOCK!#REF!</f>
        <v>#REF!</v>
      </c>
      <c r="G554" s="30">
        <f>STOCK!H1106</f>
        <v>0</v>
      </c>
      <c r="H554" s="30" t="e">
        <f>STOCK!#REF!</f>
        <v>#REF!</v>
      </c>
      <c r="I554" s="30">
        <f>STOCK!I1106</f>
        <v>0</v>
      </c>
      <c r="J554" s="30">
        <f>STOCK!J1106</f>
        <v>0</v>
      </c>
      <c r="K554" s="30" t="e">
        <f>STOCK!#REF!</f>
        <v>#REF!</v>
      </c>
      <c r="L554" s="30">
        <f>STOCK!K1106</f>
        <v>0</v>
      </c>
      <c r="U554" s="30">
        <v>1</v>
      </c>
      <c r="V554" s="30">
        <f>STOCK!O1106</f>
        <v>0</v>
      </c>
      <c r="X554" s="30">
        <v>0</v>
      </c>
      <c r="Y554" s="30">
        <f t="shared" si="9"/>
        <v>0</v>
      </c>
      <c r="AG554" s="30">
        <f>STOCK!A1106</f>
        <v>0</v>
      </c>
      <c r="AI554" s="30">
        <v>0</v>
      </c>
    </row>
    <row r="555" spans="1:35" x14ac:dyDescent="0.15">
      <c r="A555" s="30">
        <f>STOCK!C1107</f>
        <v>0</v>
      </c>
      <c r="B555" s="30">
        <f>STOCK!D1107</f>
        <v>0</v>
      </c>
      <c r="C555" s="30">
        <f>STOCK!E1107</f>
        <v>0</v>
      </c>
      <c r="D555" s="30">
        <f>STOCK!F1107</f>
        <v>0</v>
      </c>
      <c r="E555" s="30">
        <f>STOCK!G1107</f>
        <v>0</v>
      </c>
      <c r="F555" s="30" t="e">
        <f>STOCK!#REF!</f>
        <v>#REF!</v>
      </c>
      <c r="G555" s="30">
        <f>STOCK!H1107</f>
        <v>0</v>
      </c>
      <c r="H555" s="30" t="e">
        <f>STOCK!#REF!</f>
        <v>#REF!</v>
      </c>
      <c r="I555" s="30">
        <f>STOCK!I1107</f>
        <v>0</v>
      </c>
      <c r="J555" s="30">
        <f>STOCK!J1107</f>
        <v>0</v>
      </c>
      <c r="K555" s="30" t="e">
        <f>STOCK!#REF!</f>
        <v>#REF!</v>
      </c>
      <c r="L555" s="30">
        <f>STOCK!K1107</f>
        <v>0</v>
      </c>
      <c r="U555" s="30">
        <v>1</v>
      </c>
      <c r="V555" s="30">
        <f>STOCK!O1107</f>
        <v>0</v>
      </c>
      <c r="X555" s="30">
        <v>0</v>
      </c>
      <c r="Y555" s="30">
        <f t="shared" si="9"/>
        <v>0</v>
      </c>
      <c r="AG555" s="30">
        <f>STOCK!A1107</f>
        <v>0</v>
      </c>
      <c r="AI555" s="30">
        <v>0</v>
      </c>
    </row>
    <row r="556" spans="1:35" x14ac:dyDescent="0.15">
      <c r="A556" s="30">
        <f>STOCK!C1108</f>
        <v>0</v>
      </c>
      <c r="B556" s="30">
        <f>STOCK!D1108</f>
        <v>0</v>
      </c>
      <c r="C556" s="30">
        <f>STOCK!E1108</f>
        <v>0</v>
      </c>
      <c r="D556" s="30">
        <f>STOCK!F1108</f>
        <v>0</v>
      </c>
      <c r="E556" s="30">
        <f>STOCK!G1108</f>
        <v>0</v>
      </c>
      <c r="F556" s="30" t="e">
        <f>STOCK!#REF!</f>
        <v>#REF!</v>
      </c>
      <c r="G556" s="30">
        <f>STOCK!H1108</f>
        <v>0</v>
      </c>
      <c r="H556" s="30" t="e">
        <f>STOCK!#REF!</f>
        <v>#REF!</v>
      </c>
      <c r="I556" s="30">
        <f>STOCK!I1108</f>
        <v>0</v>
      </c>
      <c r="J556" s="30">
        <f>STOCK!J1108</f>
        <v>0</v>
      </c>
      <c r="K556" s="30" t="e">
        <f>STOCK!#REF!</f>
        <v>#REF!</v>
      </c>
      <c r="L556" s="30">
        <f>STOCK!K1108</f>
        <v>0</v>
      </c>
      <c r="U556" s="30">
        <v>1</v>
      </c>
      <c r="V556" s="30">
        <f>STOCK!O1108</f>
        <v>0</v>
      </c>
      <c r="X556" s="30">
        <v>0</v>
      </c>
      <c r="Y556" s="30">
        <f t="shared" si="9"/>
        <v>0</v>
      </c>
      <c r="AG556" s="30">
        <f>STOCK!A1108</f>
        <v>0</v>
      </c>
      <c r="AI556" s="30">
        <v>0</v>
      </c>
    </row>
    <row r="557" spans="1:35" x14ac:dyDescent="0.15">
      <c r="A557" s="30">
        <f>STOCK!C1109</f>
        <v>0</v>
      </c>
      <c r="B557" s="30">
        <f>STOCK!D1109</f>
        <v>0</v>
      </c>
      <c r="C557" s="30">
        <f>STOCK!E1109</f>
        <v>0</v>
      </c>
      <c r="D557" s="30">
        <f>STOCK!F1109</f>
        <v>0</v>
      </c>
      <c r="E557" s="30">
        <f>STOCK!G1109</f>
        <v>0</v>
      </c>
      <c r="F557" s="30" t="e">
        <f>STOCK!#REF!</f>
        <v>#REF!</v>
      </c>
      <c r="G557" s="30">
        <f>STOCK!H1109</f>
        <v>0</v>
      </c>
      <c r="H557" s="30" t="e">
        <f>STOCK!#REF!</f>
        <v>#REF!</v>
      </c>
      <c r="I557" s="30">
        <f>STOCK!I1109</f>
        <v>0</v>
      </c>
      <c r="J557" s="30">
        <f>STOCK!J1109</f>
        <v>0</v>
      </c>
      <c r="K557" s="30" t="e">
        <f>STOCK!#REF!</f>
        <v>#REF!</v>
      </c>
      <c r="L557" s="30">
        <f>STOCK!K1109</f>
        <v>0</v>
      </c>
      <c r="U557" s="30">
        <v>1</v>
      </c>
      <c r="V557" s="30">
        <f>STOCK!O1109</f>
        <v>0</v>
      </c>
      <c r="X557" s="30">
        <v>0</v>
      </c>
      <c r="Y557" s="30">
        <f t="shared" si="9"/>
        <v>0</v>
      </c>
      <c r="AG557" s="30">
        <f>STOCK!A1109</f>
        <v>0</v>
      </c>
      <c r="AI557" s="30">
        <v>0</v>
      </c>
    </row>
    <row r="558" spans="1:35" x14ac:dyDescent="0.15">
      <c r="A558" s="30">
        <f>STOCK!C1110</f>
        <v>0</v>
      </c>
      <c r="B558" s="30">
        <f>STOCK!D1110</f>
        <v>0</v>
      </c>
      <c r="C558" s="30">
        <f>STOCK!E1110</f>
        <v>0</v>
      </c>
      <c r="D558" s="30">
        <f>STOCK!F1110</f>
        <v>0</v>
      </c>
      <c r="E558" s="30">
        <f>STOCK!G1110</f>
        <v>0</v>
      </c>
      <c r="F558" s="30" t="e">
        <f>STOCK!#REF!</f>
        <v>#REF!</v>
      </c>
      <c r="G558" s="30">
        <f>STOCK!H1110</f>
        <v>0</v>
      </c>
      <c r="H558" s="30" t="e">
        <f>STOCK!#REF!</f>
        <v>#REF!</v>
      </c>
      <c r="I558" s="30">
        <f>STOCK!I1110</f>
        <v>0</v>
      </c>
      <c r="J558" s="30">
        <f>STOCK!J1110</f>
        <v>0</v>
      </c>
      <c r="K558" s="30" t="e">
        <f>STOCK!#REF!</f>
        <v>#REF!</v>
      </c>
      <c r="L558" s="30">
        <f>STOCK!K1110</f>
        <v>0</v>
      </c>
      <c r="U558" s="30">
        <v>1</v>
      </c>
      <c r="V558" s="30">
        <f>STOCK!O1110</f>
        <v>0</v>
      </c>
      <c r="X558" s="30">
        <v>0</v>
      </c>
      <c r="Y558" s="30">
        <f t="shared" si="9"/>
        <v>0</v>
      </c>
      <c r="AG558" s="30">
        <f>STOCK!A1110</f>
        <v>0</v>
      </c>
      <c r="AI558" s="30">
        <v>0</v>
      </c>
    </row>
    <row r="559" spans="1:35" x14ac:dyDescent="0.15">
      <c r="A559" s="30">
        <f>STOCK!C1111</f>
        <v>0</v>
      </c>
      <c r="B559" s="30">
        <f>STOCK!D1111</f>
        <v>0</v>
      </c>
      <c r="C559" s="30">
        <f>STOCK!E1111</f>
        <v>0</v>
      </c>
      <c r="D559" s="30">
        <f>STOCK!F1111</f>
        <v>0</v>
      </c>
      <c r="E559" s="30">
        <f>STOCK!G1111</f>
        <v>0</v>
      </c>
      <c r="F559" s="30" t="e">
        <f>STOCK!#REF!</f>
        <v>#REF!</v>
      </c>
      <c r="G559" s="30">
        <f>STOCK!H1111</f>
        <v>0</v>
      </c>
      <c r="H559" s="30" t="e">
        <f>STOCK!#REF!</f>
        <v>#REF!</v>
      </c>
      <c r="I559" s="30">
        <f>STOCK!I1111</f>
        <v>0</v>
      </c>
      <c r="J559" s="30">
        <f>STOCK!J1111</f>
        <v>0</v>
      </c>
      <c r="K559" s="30" t="e">
        <f>STOCK!#REF!</f>
        <v>#REF!</v>
      </c>
      <c r="L559" s="30">
        <f>STOCK!K1111</f>
        <v>0</v>
      </c>
      <c r="U559" s="30">
        <v>1</v>
      </c>
      <c r="V559" s="30">
        <f>STOCK!O1111</f>
        <v>0</v>
      </c>
      <c r="X559" s="30">
        <v>0</v>
      </c>
      <c r="Y559" s="30">
        <f t="shared" si="9"/>
        <v>0</v>
      </c>
      <c r="AG559" s="30">
        <f>STOCK!A1111</f>
        <v>0</v>
      </c>
      <c r="AI559" s="30">
        <v>0</v>
      </c>
    </row>
    <row r="560" spans="1:35" x14ac:dyDescent="0.15">
      <c r="A560" s="30">
        <f>STOCK!C1112</f>
        <v>0</v>
      </c>
      <c r="B560" s="30">
        <f>STOCK!D1112</f>
        <v>0</v>
      </c>
      <c r="C560" s="30">
        <f>STOCK!E1112</f>
        <v>0</v>
      </c>
      <c r="D560" s="30">
        <f>STOCK!F1112</f>
        <v>0</v>
      </c>
      <c r="E560" s="30">
        <f>STOCK!G1112</f>
        <v>0</v>
      </c>
      <c r="F560" s="30" t="e">
        <f>STOCK!#REF!</f>
        <v>#REF!</v>
      </c>
      <c r="G560" s="30">
        <f>STOCK!H1112</f>
        <v>0</v>
      </c>
      <c r="H560" s="30" t="e">
        <f>STOCK!#REF!</f>
        <v>#REF!</v>
      </c>
      <c r="I560" s="30">
        <f>STOCK!I1112</f>
        <v>0</v>
      </c>
      <c r="J560" s="30">
        <f>STOCK!J1112</f>
        <v>0</v>
      </c>
      <c r="K560" s="30" t="e">
        <f>STOCK!#REF!</f>
        <v>#REF!</v>
      </c>
      <c r="L560" s="30">
        <f>STOCK!K1112</f>
        <v>0</v>
      </c>
      <c r="U560" s="30">
        <v>1</v>
      </c>
      <c r="V560" s="30">
        <f>STOCK!O1112</f>
        <v>0</v>
      </c>
      <c r="X560" s="30">
        <v>0</v>
      </c>
      <c r="Y560" s="30">
        <f t="shared" si="9"/>
        <v>0</v>
      </c>
      <c r="AG560" s="30">
        <f>STOCK!A1112</f>
        <v>0</v>
      </c>
      <c r="AI560" s="30">
        <v>0</v>
      </c>
    </row>
    <row r="561" spans="1:35" x14ac:dyDescent="0.15">
      <c r="A561" s="30">
        <f>STOCK!C1113</f>
        <v>0</v>
      </c>
      <c r="B561" s="30">
        <f>STOCK!D1113</f>
        <v>0</v>
      </c>
      <c r="C561" s="30">
        <f>STOCK!E1113</f>
        <v>0</v>
      </c>
      <c r="D561" s="30">
        <f>STOCK!F1113</f>
        <v>0</v>
      </c>
      <c r="E561" s="30">
        <f>STOCK!G1113</f>
        <v>0</v>
      </c>
      <c r="F561" s="30" t="e">
        <f>STOCK!#REF!</f>
        <v>#REF!</v>
      </c>
      <c r="G561" s="30">
        <f>STOCK!H1113</f>
        <v>0</v>
      </c>
      <c r="H561" s="30" t="e">
        <f>STOCK!#REF!</f>
        <v>#REF!</v>
      </c>
      <c r="I561" s="30">
        <f>STOCK!I1113</f>
        <v>0</v>
      </c>
      <c r="J561" s="30">
        <f>STOCK!J1113</f>
        <v>0</v>
      </c>
      <c r="K561" s="30" t="e">
        <f>STOCK!#REF!</f>
        <v>#REF!</v>
      </c>
      <c r="L561" s="30">
        <f>STOCK!K1113</f>
        <v>0</v>
      </c>
      <c r="U561" s="30">
        <v>1</v>
      </c>
      <c r="V561" s="30">
        <f>STOCK!O1113</f>
        <v>0</v>
      </c>
      <c r="X561" s="30">
        <v>0</v>
      </c>
      <c r="Y561" s="30">
        <f t="shared" si="9"/>
        <v>0</v>
      </c>
      <c r="AG561" s="30">
        <f>STOCK!A1113</f>
        <v>0</v>
      </c>
      <c r="AI561" s="30">
        <v>0</v>
      </c>
    </row>
    <row r="562" spans="1:35" x14ac:dyDescent="0.15">
      <c r="A562" s="30">
        <f>STOCK!C1114</f>
        <v>0</v>
      </c>
      <c r="B562" s="30">
        <f>STOCK!D1114</f>
        <v>0</v>
      </c>
      <c r="C562" s="30">
        <f>STOCK!E1114</f>
        <v>0</v>
      </c>
      <c r="D562" s="30">
        <f>STOCK!F1114</f>
        <v>0</v>
      </c>
      <c r="E562" s="30">
        <f>STOCK!G1114</f>
        <v>0</v>
      </c>
      <c r="F562" s="30" t="e">
        <f>STOCK!#REF!</f>
        <v>#REF!</v>
      </c>
      <c r="G562" s="30">
        <f>STOCK!H1114</f>
        <v>0</v>
      </c>
      <c r="H562" s="30" t="e">
        <f>STOCK!#REF!</f>
        <v>#REF!</v>
      </c>
      <c r="I562" s="30">
        <f>STOCK!I1114</f>
        <v>0</v>
      </c>
      <c r="J562" s="30">
        <f>STOCK!J1114</f>
        <v>0</v>
      </c>
      <c r="K562" s="30" t="e">
        <f>STOCK!#REF!</f>
        <v>#REF!</v>
      </c>
      <c r="L562" s="30">
        <f>STOCK!K1114</f>
        <v>0</v>
      </c>
      <c r="U562" s="30">
        <v>1</v>
      </c>
      <c r="V562" s="30">
        <f>STOCK!O1114</f>
        <v>0</v>
      </c>
      <c r="X562" s="30">
        <v>0</v>
      </c>
      <c r="Y562" s="30">
        <f t="shared" si="9"/>
        <v>0</v>
      </c>
      <c r="AG562" s="30">
        <f>STOCK!A1114</f>
        <v>0</v>
      </c>
      <c r="AI562" s="30">
        <v>0</v>
      </c>
    </row>
    <row r="563" spans="1:35" x14ac:dyDescent="0.15">
      <c r="A563" s="30">
        <f>STOCK!C1115</f>
        <v>0</v>
      </c>
      <c r="B563" s="30">
        <f>STOCK!D1115</f>
        <v>0</v>
      </c>
      <c r="C563" s="30">
        <f>STOCK!E1115</f>
        <v>0</v>
      </c>
      <c r="D563" s="30">
        <f>STOCK!F1115</f>
        <v>0</v>
      </c>
      <c r="E563" s="30">
        <f>STOCK!G1115</f>
        <v>0</v>
      </c>
      <c r="F563" s="30" t="e">
        <f>STOCK!#REF!</f>
        <v>#REF!</v>
      </c>
      <c r="G563" s="30">
        <f>STOCK!H1115</f>
        <v>0</v>
      </c>
      <c r="H563" s="30" t="e">
        <f>STOCK!#REF!</f>
        <v>#REF!</v>
      </c>
      <c r="I563" s="30">
        <f>STOCK!I1115</f>
        <v>0</v>
      </c>
      <c r="J563" s="30">
        <f>STOCK!J1115</f>
        <v>0</v>
      </c>
      <c r="K563" s="30" t="e">
        <f>STOCK!#REF!</f>
        <v>#REF!</v>
      </c>
      <c r="L563" s="30">
        <f>STOCK!K1115</f>
        <v>0</v>
      </c>
      <c r="U563" s="30">
        <v>1</v>
      </c>
      <c r="V563" s="30">
        <f>STOCK!O1115</f>
        <v>0</v>
      </c>
      <c r="X563" s="30">
        <v>0</v>
      </c>
      <c r="Y563" s="30">
        <f t="shared" si="9"/>
        <v>0</v>
      </c>
      <c r="AG563" s="30">
        <f>STOCK!A1115</f>
        <v>0</v>
      </c>
      <c r="AI563" s="30">
        <v>0</v>
      </c>
    </row>
    <row r="564" spans="1:35" x14ac:dyDescent="0.15">
      <c r="A564" s="30">
        <f>STOCK!C1116</f>
        <v>0</v>
      </c>
      <c r="B564" s="30">
        <f>STOCK!D1116</f>
        <v>0</v>
      </c>
      <c r="C564" s="30">
        <f>STOCK!E1116</f>
        <v>0</v>
      </c>
      <c r="D564" s="30">
        <f>STOCK!F1116</f>
        <v>0</v>
      </c>
      <c r="E564" s="30">
        <f>STOCK!G1116</f>
        <v>0</v>
      </c>
      <c r="F564" s="30" t="e">
        <f>STOCK!#REF!</f>
        <v>#REF!</v>
      </c>
      <c r="G564" s="30">
        <f>STOCK!H1116</f>
        <v>0</v>
      </c>
      <c r="H564" s="30" t="e">
        <f>STOCK!#REF!</f>
        <v>#REF!</v>
      </c>
      <c r="I564" s="30">
        <f>STOCK!I1116</f>
        <v>0</v>
      </c>
      <c r="J564" s="30">
        <f>STOCK!J1116</f>
        <v>0</v>
      </c>
      <c r="K564" s="30" t="e">
        <f>STOCK!#REF!</f>
        <v>#REF!</v>
      </c>
      <c r="L564" s="30">
        <f>STOCK!K1116</f>
        <v>0</v>
      </c>
      <c r="U564" s="30">
        <v>1</v>
      </c>
      <c r="V564" s="30">
        <f>STOCK!O1116</f>
        <v>0</v>
      </c>
      <c r="X564" s="30">
        <v>0</v>
      </c>
      <c r="Y564" s="30">
        <f t="shared" si="9"/>
        <v>0</v>
      </c>
      <c r="AG564" s="30">
        <f>STOCK!A1116</f>
        <v>0</v>
      </c>
      <c r="AI564" s="30">
        <v>0</v>
      </c>
    </row>
    <row r="565" spans="1:35" x14ac:dyDescent="0.15">
      <c r="A565" s="30">
        <f>STOCK!C1117</f>
        <v>0</v>
      </c>
      <c r="B565" s="30">
        <f>STOCK!D1117</f>
        <v>0</v>
      </c>
      <c r="C565" s="30">
        <f>STOCK!E1117</f>
        <v>0</v>
      </c>
      <c r="D565" s="30">
        <f>STOCK!F1117</f>
        <v>0</v>
      </c>
      <c r="E565" s="30">
        <f>STOCK!G1117</f>
        <v>0</v>
      </c>
      <c r="F565" s="30" t="e">
        <f>STOCK!#REF!</f>
        <v>#REF!</v>
      </c>
      <c r="G565" s="30">
        <f>STOCK!H1117</f>
        <v>0</v>
      </c>
      <c r="H565" s="30" t="e">
        <f>STOCK!#REF!</f>
        <v>#REF!</v>
      </c>
      <c r="I565" s="30">
        <f>STOCK!I1117</f>
        <v>0</v>
      </c>
      <c r="J565" s="30">
        <f>STOCK!J1117</f>
        <v>0</v>
      </c>
      <c r="K565" s="30" t="e">
        <f>STOCK!#REF!</f>
        <v>#REF!</v>
      </c>
      <c r="L565" s="30">
        <f>STOCK!K1117</f>
        <v>0</v>
      </c>
      <c r="U565" s="30">
        <v>1</v>
      </c>
      <c r="V565" s="30">
        <f>STOCK!O1117</f>
        <v>0</v>
      </c>
      <c r="X565" s="30">
        <v>0</v>
      </c>
      <c r="Y565" s="30">
        <f t="shared" si="9"/>
        <v>0</v>
      </c>
      <c r="AG565" s="30">
        <f>STOCK!A1117</f>
        <v>0</v>
      </c>
      <c r="AI565" s="30">
        <v>0</v>
      </c>
    </row>
    <row r="566" spans="1:35" x14ac:dyDescent="0.15">
      <c r="A566" s="30">
        <f>STOCK!C1118</f>
        <v>0</v>
      </c>
      <c r="B566" s="30">
        <f>STOCK!D1118</f>
        <v>0</v>
      </c>
      <c r="C566" s="30">
        <f>STOCK!E1118</f>
        <v>0</v>
      </c>
      <c r="D566" s="30">
        <f>STOCK!F1118</f>
        <v>0</v>
      </c>
      <c r="E566" s="30">
        <f>STOCK!G1118</f>
        <v>0</v>
      </c>
      <c r="F566" s="30" t="e">
        <f>STOCK!#REF!</f>
        <v>#REF!</v>
      </c>
      <c r="G566" s="30">
        <f>STOCK!H1118</f>
        <v>0</v>
      </c>
      <c r="H566" s="30" t="e">
        <f>STOCK!#REF!</f>
        <v>#REF!</v>
      </c>
      <c r="I566" s="30">
        <f>STOCK!I1118</f>
        <v>0</v>
      </c>
      <c r="J566" s="30">
        <f>STOCK!J1118</f>
        <v>0</v>
      </c>
      <c r="K566" s="30" t="e">
        <f>STOCK!#REF!</f>
        <v>#REF!</v>
      </c>
      <c r="L566" s="30">
        <f>STOCK!K1118</f>
        <v>0</v>
      </c>
      <c r="U566" s="30">
        <v>1</v>
      </c>
      <c r="V566" s="30">
        <f>STOCK!O1118</f>
        <v>0</v>
      </c>
      <c r="X566" s="30">
        <v>0</v>
      </c>
      <c r="Y566" s="30">
        <f t="shared" si="9"/>
        <v>0</v>
      </c>
      <c r="AG566" s="30">
        <f>STOCK!A1118</f>
        <v>0</v>
      </c>
      <c r="AI566" s="30">
        <v>0</v>
      </c>
    </row>
    <row r="567" spans="1:35" x14ac:dyDescent="0.15">
      <c r="A567" s="30">
        <f>STOCK!C1119</f>
        <v>0</v>
      </c>
      <c r="B567" s="30">
        <f>STOCK!D1119</f>
        <v>0</v>
      </c>
      <c r="C567" s="30">
        <f>STOCK!E1119</f>
        <v>0</v>
      </c>
      <c r="D567" s="30">
        <f>STOCK!F1119</f>
        <v>0</v>
      </c>
      <c r="E567" s="30">
        <f>STOCK!G1119</f>
        <v>0</v>
      </c>
      <c r="F567" s="30" t="e">
        <f>STOCK!#REF!</f>
        <v>#REF!</v>
      </c>
      <c r="G567" s="30">
        <f>STOCK!H1119</f>
        <v>0</v>
      </c>
      <c r="H567" s="30" t="e">
        <f>STOCK!#REF!</f>
        <v>#REF!</v>
      </c>
      <c r="I567" s="30">
        <f>STOCK!I1119</f>
        <v>0</v>
      </c>
      <c r="J567" s="30">
        <f>STOCK!J1119</f>
        <v>0</v>
      </c>
      <c r="K567" s="30" t="e">
        <f>STOCK!#REF!</f>
        <v>#REF!</v>
      </c>
      <c r="L567" s="30">
        <f>STOCK!K1119</f>
        <v>0</v>
      </c>
      <c r="U567" s="30">
        <v>1</v>
      </c>
      <c r="V567" s="30">
        <f>STOCK!O1119</f>
        <v>0</v>
      </c>
      <c r="X567" s="30">
        <v>0</v>
      </c>
      <c r="Y567" s="30">
        <f t="shared" si="9"/>
        <v>0</v>
      </c>
      <c r="AG567" s="30">
        <f>STOCK!A1119</f>
        <v>0</v>
      </c>
      <c r="AI567" s="30">
        <v>0</v>
      </c>
    </row>
    <row r="568" spans="1:35" x14ac:dyDescent="0.15">
      <c r="A568" s="30">
        <f>STOCK!C1120</f>
        <v>0</v>
      </c>
      <c r="B568" s="30">
        <f>STOCK!D1120</f>
        <v>0</v>
      </c>
      <c r="C568" s="30">
        <f>STOCK!E1120</f>
        <v>0</v>
      </c>
      <c r="D568" s="30">
        <f>STOCK!F1120</f>
        <v>0</v>
      </c>
      <c r="E568" s="30">
        <f>STOCK!G1120</f>
        <v>0</v>
      </c>
      <c r="F568" s="30" t="e">
        <f>STOCK!#REF!</f>
        <v>#REF!</v>
      </c>
      <c r="G568" s="30">
        <f>STOCK!H1120</f>
        <v>0</v>
      </c>
      <c r="H568" s="30" t="e">
        <f>STOCK!#REF!</f>
        <v>#REF!</v>
      </c>
      <c r="I568" s="30">
        <f>STOCK!I1120</f>
        <v>0</v>
      </c>
      <c r="J568" s="30">
        <f>STOCK!J1120</f>
        <v>0</v>
      </c>
      <c r="K568" s="30" t="e">
        <f>STOCK!#REF!</f>
        <v>#REF!</v>
      </c>
      <c r="L568" s="30">
        <f>STOCK!K1120</f>
        <v>0</v>
      </c>
      <c r="U568" s="30">
        <v>1</v>
      </c>
      <c r="V568" s="30">
        <f>STOCK!O1120</f>
        <v>0</v>
      </c>
      <c r="X568" s="30">
        <v>0</v>
      </c>
      <c r="Y568" s="30">
        <f t="shared" si="9"/>
        <v>0</v>
      </c>
      <c r="AG568" s="30">
        <f>STOCK!A1120</f>
        <v>0</v>
      </c>
      <c r="AI568" s="30">
        <v>0</v>
      </c>
    </row>
    <row r="569" spans="1:35" x14ac:dyDescent="0.15">
      <c r="A569" s="30">
        <f>STOCK!C1121</f>
        <v>0</v>
      </c>
      <c r="B569" s="30">
        <f>STOCK!D1121</f>
        <v>0</v>
      </c>
      <c r="C569" s="30">
        <f>STOCK!E1121</f>
        <v>0</v>
      </c>
      <c r="D569" s="30">
        <f>STOCK!F1121</f>
        <v>0</v>
      </c>
      <c r="E569" s="30">
        <f>STOCK!G1121</f>
        <v>0</v>
      </c>
      <c r="F569" s="30" t="e">
        <f>STOCK!#REF!</f>
        <v>#REF!</v>
      </c>
      <c r="G569" s="30">
        <f>STOCK!H1121</f>
        <v>0</v>
      </c>
      <c r="H569" s="30" t="e">
        <f>STOCK!#REF!</f>
        <v>#REF!</v>
      </c>
      <c r="I569" s="30">
        <f>STOCK!I1121</f>
        <v>0</v>
      </c>
      <c r="J569" s="30">
        <f>STOCK!J1121</f>
        <v>0</v>
      </c>
      <c r="K569" s="30" t="e">
        <f>STOCK!#REF!</f>
        <v>#REF!</v>
      </c>
      <c r="L569" s="30">
        <f>STOCK!K1121</f>
        <v>0</v>
      </c>
      <c r="U569" s="30">
        <v>1</v>
      </c>
      <c r="V569" s="30">
        <f>STOCK!O1121</f>
        <v>0</v>
      </c>
      <c r="X569" s="30">
        <v>0</v>
      </c>
      <c r="Y569" s="30">
        <f t="shared" si="9"/>
        <v>0</v>
      </c>
      <c r="AG569" s="30">
        <f>STOCK!A1121</f>
        <v>0</v>
      </c>
      <c r="AI569" s="30">
        <v>0</v>
      </c>
    </row>
    <row r="570" spans="1:35" x14ac:dyDescent="0.15">
      <c r="A570" s="30">
        <f>STOCK!C1122</f>
        <v>0</v>
      </c>
      <c r="B570" s="30">
        <f>STOCK!D1122</f>
        <v>0</v>
      </c>
      <c r="C570" s="30">
        <f>STOCK!E1122</f>
        <v>0</v>
      </c>
      <c r="D570" s="30">
        <f>STOCK!F1122</f>
        <v>0</v>
      </c>
      <c r="E570" s="30">
        <f>STOCK!G1122</f>
        <v>0</v>
      </c>
      <c r="F570" s="30" t="e">
        <f>STOCK!#REF!</f>
        <v>#REF!</v>
      </c>
      <c r="G570" s="30">
        <f>STOCK!H1122</f>
        <v>0</v>
      </c>
      <c r="H570" s="30" t="e">
        <f>STOCK!#REF!</f>
        <v>#REF!</v>
      </c>
      <c r="I570" s="30">
        <f>STOCK!I1122</f>
        <v>0</v>
      </c>
      <c r="J570" s="30">
        <f>STOCK!J1122</f>
        <v>0</v>
      </c>
      <c r="K570" s="30" t="e">
        <f>STOCK!#REF!</f>
        <v>#REF!</v>
      </c>
      <c r="L570" s="30">
        <f>STOCK!K1122</f>
        <v>0</v>
      </c>
      <c r="U570" s="30">
        <v>1</v>
      </c>
      <c r="V570" s="30">
        <f>STOCK!O1122</f>
        <v>0</v>
      </c>
      <c r="X570" s="30">
        <v>0</v>
      </c>
      <c r="Y570" s="30">
        <f t="shared" si="9"/>
        <v>0</v>
      </c>
      <c r="AG570" s="30">
        <f>STOCK!A1122</f>
        <v>0</v>
      </c>
      <c r="AI570" s="30">
        <v>0</v>
      </c>
    </row>
    <row r="571" spans="1:35" x14ac:dyDescent="0.15">
      <c r="A571" s="30">
        <f>STOCK!C1123</f>
        <v>0</v>
      </c>
      <c r="B571" s="30">
        <f>STOCK!D1123</f>
        <v>0</v>
      </c>
      <c r="C571" s="30">
        <f>STOCK!E1123</f>
        <v>0</v>
      </c>
      <c r="D571" s="30">
        <f>STOCK!F1123</f>
        <v>0</v>
      </c>
      <c r="E571" s="30">
        <f>STOCK!G1123</f>
        <v>0</v>
      </c>
      <c r="F571" s="30" t="e">
        <f>STOCK!#REF!</f>
        <v>#REF!</v>
      </c>
      <c r="G571" s="30">
        <f>STOCK!H1123</f>
        <v>0</v>
      </c>
      <c r="H571" s="30" t="e">
        <f>STOCK!#REF!</f>
        <v>#REF!</v>
      </c>
      <c r="I571" s="30">
        <f>STOCK!I1123</f>
        <v>0</v>
      </c>
      <c r="J571" s="30">
        <f>STOCK!J1123</f>
        <v>0</v>
      </c>
      <c r="K571" s="30" t="e">
        <f>STOCK!#REF!</f>
        <v>#REF!</v>
      </c>
      <c r="L571" s="30">
        <f>STOCK!K1123</f>
        <v>0</v>
      </c>
      <c r="U571" s="30">
        <v>1</v>
      </c>
      <c r="V571" s="30">
        <f>STOCK!O1123</f>
        <v>0</v>
      </c>
      <c r="X571" s="30">
        <v>0</v>
      </c>
      <c r="Y571" s="30">
        <f t="shared" si="9"/>
        <v>0</v>
      </c>
      <c r="AG571" s="30">
        <f>STOCK!A1123</f>
        <v>0</v>
      </c>
      <c r="AI571" s="30">
        <v>0</v>
      </c>
    </row>
    <row r="572" spans="1:35" x14ac:dyDescent="0.15">
      <c r="A572" s="30">
        <f>STOCK!C1124</f>
        <v>0</v>
      </c>
      <c r="B572" s="30">
        <f>STOCK!D1124</f>
        <v>0</v>
      </c>
      <c r="C572" s="30">
        <f>STOCK!E1124</f>
        <v>0</v>
      </c>
      <c r="D572" s="30">
        <f>STOCK!F1124</f>
        <v>0</v>
      </c>
      <c r="E572" s="30">
        <f>STOCK!G1124</f>
        <v>0</v>
      </c>
      <c r="F572" s="30" t="e">
        <f>STOCK!#REF!</f>
        <v>#REF!</v>
      </c>
      <c r="G572" s="30">
        <f>STOCK!H1124</f>
        <v>0</v>
      </c>
      <c r="H572" s="30" t="e">
        <f>STOCK!#REF!</f>
        <v>#REF!</v>
      </c>
      <c r="I572" s="30">
        <f>STOCK!I1124</f>
        <v>0</v>
      </c>
      <c r="J572" s="30">
        <f>STOCK!J1124</f>
        <v>0</v>
      </c>
      <c r="K572" s="30" t="e">
        <f>STOCK!#REF!</f>
        <v>#REF!</v>
      </c>
      <c r="L572" s="30">
        <f>STOCK!K1124</f>
        <v>0</v>
      </c>
      <c r="U572" s="30">
        <v>1</v>
      </c>
      <c r="V572" s="30">
        <f>STOCK!O1124</f>
        <v>0</v>
      </c>
      <c r="X572" s="30">
        <v>0</v>
      </c>
      <c r="Y572" s="30">
        <f t="shared" si="9"/>
        <v>0</v>
      </c>
      <c r="AG572" s="30">
        <f>STOCK!A1124</f>
        <v>0</v>
      </c>
      <c r="AI572" s="30">
        <v>0</v>
      </c>
    </row>
    <row r="573" spans="1:35" x14ac:dyDescent="0.15">
      <c r="A573" s="30">
        <f>STOCK!C1125</f>
        <v>0</v>
      </c>
      <c r="B573" s="30">
        <f>STOCK!D1125</f>
        <v>0</v>
      </c>
      <c r="C573" s="30">
        <f>STOCK!E1125</f>
        <v>0</v>
      </c>
      <c r="D573" s="30">
        <f>STOCK!F1125</f>
        <v>0</v>
      </c>
      <c r="E573" s="30">
        <f>STOCK!G1125</f>
        <v>0</v>
      </c>
      <c r="F573" s="30" t="e">
        <f>STOCK!#REF!</f>
        <v>#REF!</v>
      </c>
      <c r="G573" s="30">
        <f>STOCK!H1125</f>
        <v>0</v>
      </c>
      <c r="H573" s="30" t="e">
        <f>STOCK!#REF!</f>
        <v>#REF!</v>
      </c>
      <c r="I573" s="30">
        <f>STOCK!I1125</f>
        <v>0</v>
      </c>
      <c r="J573" s="30">
        <f>STOCK!J1125</f>
        <v>0</v>
      </c>
      <c r="K573" s="30" t="e">
        <f>STOCK!#REF!</f>
        <v>#REF!</v>
      </c>
      <c r="L573" s="30">
        <f>STOCK!K1125</f>
        <v>0</v>
      </c>
      <c r="U573" s="30">
        <v>1</v>
      </c>
      <c r="V573" s="30">
        <f>STOCK!O1125</f>
        <v>0</v>
      </c>
      <c r="X573" s="30">
        <v>0</v>
      </c>
      <c r="Y573" s="30">
        <f t="shared" si="9"/>
        <v>0</v>
      </c>
      <c r="AG573" s="30">
        <f>STOCK!A1125</f>
        <v>0</v>
      </c>
      <c r="AI573" s="30">
        <v>0</v>
      </c>
    </row>
    <row r="574" spans="1:35" x14ac:dyDescent="0.15">
      <c r="A574" s="30">
        <f>STOCK!C1126</f>
        <v>0</v>
      </c>
      <c r="B574" s="30">
        <f>STOCK!D1126</f>
        <v>0</v>
      </c>
      <c r="C574" s="30">
        <f>STOCK!E1126</f>
        <v>0</v>
      </c>
      <c r="D574" s="30">
        <f>STOCK!F1126</f>
        <v>0</v>
      </c>
      <c r="E574" s="30">
        <f>STOCK!G1126</f>
        <v>0</v>
      </c>
      <c r="F574" s="30" t="e">
        <f>STOCK!#REF!</f>
        <v>#REF!</v>
      </c>
      <c r="G574" s="30">
        <f>STOCK!H1126</f>
        <v>0</v>
      </c>
      <c r="H574" s="30" t="e">
        <f>STOCK!#REF!</f>
        <v>#REF!</v>
      </c>
      <c r="I574" s="30">
        <f>STOCK!I1126</f>
        <v>0</v>
      </c>
      <c r="J574" s="30">
        <f>STOCK!J1126</f>
        <v>0</v>
      </c>
      <c r="K574" s="30" t="e">
        <f>STOCK!#REF!</f>
        <v>#REF!</v>
      </c>
      <c r="L574" s="30">
        <f>STOCK!K1126</f>
        <v>0</v>
      </c>
      <c r="U574" s="30">
        <v>1</v>
      </c>
      <c r="V574" s="30">
        <f>STOCK!O1126</f>
        <v>0</v>
      </c>
      <c r="X574" s="30">
        <v>0</v>
      </c>
      <c r="Y574" s="30">
        <f t="shared" si="9"/>
        <v>0</v>
      </c>
      <c r="AG574" s="30">
        <f>STOCK!A1126</f>
        <v>0</v>
      </c>
      <c r="AI574" s="30">
        <v>0</v>
      </c>
    </row>
    <row r="575" spans="1:35" x14ac:dyDescent="0.15">
      <c r="A575" s="30">
        <f>STOCK!C1127</f>
        <v>0</v>
      </c>
      <c r="B575" s="30">
        <f>STOCK!D1127</f>
        <v>0</v>
      </c>
      <c r="C575" s="30">
        <f>STOCK!E1127</f>
        <v>0</v>
      </c>
      <c r="D575" s="30">
        <f>STOCK!F1127</f>
        <v>0</v>
      </c>
      <c r="E575" s="30">
        <f>STOCK!G1127</f>
        <v>0</v>
      </c>
      <c r="F575" s="30" t="e">
        <f>STOCK!#REF!</f>
        <v>#REF!</v>
      </c>
      <c r="G575" s="30">
        <f>STOCK!H1127</f>
        <v>0</v>
      </c>
      <c r="H575" s="30" t="e">
        <f>STOCK!#REF!</f>
        <v>#REF!</v>
      </c>
      <c r="I575" s="30">
        <f>STOCK!I1127</f>
        <v>0</v>
      </c>
      <c r="J575" s="30">
        <f>STOCK!J1127</f>
        <v>0</v>
      </c>
      <c r="K575" s="30" t="e">
        <f>STOCK!#REF!</f>
        <v>#REF!</v>
      </c>
      <c r="L575" s="30">
        <f>STOCK!K1127</f>
        <v>0</v>
      </c>
      <c r="U575" s="30">
        <v>1</v>
      </c>
      <c r="V575" s="30">
        <f>STOCK!O1127</f>
        <v>0</v>
      </c>
      <c r="X575" s="30">
        <v>0</v>
      </c>
      <c r="Y575" s="30">
        <f t="shared" si="9"/>
        <v>0</v>
      </c>
      <c r="AG575" s="30">
        <f>STOCK!A1127</f>
        <v>0</v>
      </c>
      <c r="AI575" s="30">
        <v>0</v>
      </c>
    </row>
    <row r="576" spans="1:35" x14ac:dyDescent="0.15">
      <c r="A576" s="30">
        <f>STOCK!C1128</f>
        <v>0</v>
      </c>
      <c r="B576" s="30">
        <f>STOCK!D1128</f>
        <v>0</v>
      </c>
      <c r="C576" s="30">
        <f>STOCK!E1128</f>
        <v>0</v>
      </c>
      <c r="D576" s="30">
        <f>STOCK!F1128</f>
        <v>0</v>
      </c>
      <c r="E576" s="30">
        <f>STOCK!G1128</f>
        <v>0</v>
      </c>
      <c r="F576" s="30" t="e">
        <f>STOCK!#REF!</f>
        <v>#REF!</v>
      </c>
      <c r="G576" s="30">
        <f>STOCK!H1128</f>
        <v>0</v>
      </c>
      <c r="H576" s="30" t="e">
        <f>STOCK!#REF!</f>
        <v>#REF!</v>
      </c>
      <c r="I576" s="30">
        <f>STOCK!I1128</f>
        <v>0</v>
      </c>
      <c r="J576" s="30">
        <f>STOCK!J1128</f>
        <v>0</v>
      </c>
      <c r="K576" s="30" t="e">
        <f>STOCK!#REF!</f>
        <v>#REF!</v>
      </c>
      <c r="L576" s="30">
        <f>STOCK!K1128</f>
        <v>0</v>
      </c>
      <c r="U576" s="30">
        <v>1</v>
      </c>
      <c r="V576" s="30">
        <f>STOCK!O1128</f>
        <v>0</v>
      </c>
      <c r="X576" s="30">
        <v>0</v>
      </c>
      <c r="Y576" s="30">
        <f t="shared" si="9"/>
        <v>0</v>
      </c>
      <c r="AG576" s="30">
        <f>STOCK!A1128</f>
        <v>0</v>
      </c>
      <c r="AI576" s="30">
        <v>0</v>
      </c>
    </row>
    <row r="577" spans="1:35" x14ac:dyDescent="0.15">
      <c r="A577" s="30">
        <f>STOCK!C1129</f>
        <v>0</v>
      </c>
      <c r="B577" s="30">
        <f>STOCK!D1129</f>
        <v>0</v>
      </c>
      <c r="C577" s="30">
        <f>STOCK!E1129</f>
        <v>0</v>
      </c>
      <c r="D577" s="30">
        <f>STOCK!F1129</f>
        <v>0</v>
      </c>
      <c r="E577" s="30">
        <f>STOCK!G1129</f>
        <v>0</v>
      </c>
      <c r="F577" s="30" t="e">
        <f>STOCK!#REF!</f>
        <v>#REF!</v>
      </c>
      <c r="G577" s="30">
        <f>STOCK!H1129</f>
        <v>0</v>
      </c>
      <c r="H577" s="30" t="e">
        <f>STOCK!#REF!</f>
        <v>#REF!</v>
      </c>
      <c r="I577" s="30">
        <f>STOCK!I1129</f>
        <v>0</v>
      </c>
      <c r="J577" s="30">
        <f>STOCK!J1129</f>
        <v>0</v>
      </c>
      <c r="K577" s="30" t="e">
        <f>STOCK!#REF!</f>
        <v>#REF!</v>
      </c>
      <c r="L577" s="30">
        <f>STOCK!K1129</f>
        <v>0</v>
      </c>
      <c r="U577" s="30">
        <v>1</v>
      </c>
      <c r="V577" s="30">
        <f>STOCK!O1129</f>
        <v>0</v>
      </c>
      <c r="X577" s="30">
        <v>0</v>
      </c>
      <c r="Y577" s="30">
        <f t="shared" si="9"/>
        <v>0</v>
      </c>
      <c r="AG577" s="30">
        <f>STOCK!A1129</f>
        <v>0</v>
      </c>
      <c r="AI577" s="30">
        <v>0</v>
      </c>
    </row>
    <row r="578" spans="1:35" x14ac:dyDescent="0.15">
      <c r="A578" s="30">
        <f>STOCK!C1130</f>
        <v>0</v>
      </c>
      <c r="B578" s="30">
        <f>STOCK!D1130</f>
        <v>0</v>
      </c>
      <c r="C578" s="30">
        <f>STOCK!E1130</f>
        <v>0</v>
      </c>
      <c r="D578" s="30">
        <f>STOCK!F1130</f>
        <v>0</v>
      </c>
      <c r="E578" s="30">
        <f>STOCK!G1130</f>
        <v>0</v>
      </c>
      <c r="F578" s="30" t="e">
        <f>STOCK!#REF!</f>
        <v>#REF!</v>
      </c>
      <c r="G578" s="30">
        <f>STOCK!H1130</f>
        <v>0</v>
      </c>
      <c r="H578" s="30" t="e">
        <f>STOCK!#REF!</f>
        <v>#REF!</v>
      </c>
      <c r="I578" s="30">
        <f>STOCK!I1130</f>
        <v>0</v>
      </c>
      <c r="J578" s="30">
        <f>STOCK!J1130</f>
        <v>0</v>
      </c>
      <c r="K578" s="30" t="e">
        <f>STOCK!#REF!</f>
        <v>#REF!</v>
      </c>
      <c r="L578" s="30">
        <f>STOCK!K1130</f>
        <v>0</v>
      </c>
      <c r="U578" s="30">
        <v>1</v>
      </c>
      <c r="V578" s="30">
        <f>STOCK!O1130</f>
        <v>0</v>
      </c>
      <c r="X578" s="30">
        <v>0</v>
      </c>
      <c r="Y578" s="30">
        <f t="shared" si="9"/>
        <v>0</v>
      </c>
      <c r="AG578" s="30">
        <f>STOCK!A1130</f>
        <v>0</v>
      </c>
      <c r="AI578" s="30">
        <v>0</v>
      </c>
    </row>
    <row r="579" spans="1:35" x14ac:dyDescent="0.15">
      <c r="A579" s="30">
        <f>STOCK!C1131</f>
        <v>0</v>
      </c>
      <c r="B579" s="30">
        <f>STOCK!D1131</f>
        <v>0</v>
      </c>
      <c r="C579" s="30">
        <f>STOCK!E1131</f>
        <v>0</v>
      </c>
      <c r="D579" s="30">
        <f>STOCK!F1131</f>
        <v>0</v>
      </c>
      <c r="E579" s="30">
        <f>STOCK!G1131</f>
        <v>0</v>
      </c>
      <c r="F579" s="30" t="e">
        <f>STOCK!#REF!</f>
        <v>#REF!</v>
      </c>
      <c r="G579" s="30">
        <f>STOCK!H1131</f>
        <v>0</v>
      </c>
      <c r="H579" s="30" t="e">
        <f>STOCK!#REF!</f>
        <v>#REF!</v>
      </c>
      <c r="I579" s="30">
        <f>STOCK!I1131</f>
        <v>0</v>
      </c>
      <c r="J579" s="30">
        <f>STOCK!J1131</f>
        <v>0</v>
      </c>
      <c r="K579" s="30" t="e">
        <f>STOCK!#REF!</f>
        <v>#REF!</v>
      </c>
      <c r="L579" s="30">
        <f>STOCK!K1131</f>
        <v>0</v>
      </c>
      <c r="U579" s="30">
        <v>1</v>
      </c>
      <c r="V579" s="30">
        <f>STOCK!O1131</f>
        <v>0</v>
      </c>
      <c r="X579" s="30">
        <v>0</v>
      </c>
      <c r="Y579" s="30">
        <f t="shared" si="9"/>
        <v>0</v>
      </c>
      <c r="AG579" s="30">
        <f>STOCK!A1131</f>
        <v>0</v>
      </c>
      <c r="AI579" s="30">
        <v>0</v>
      </c>
    </row>
    <row r="580" spans="1:35" x14ac:dyDescent="0.15">
      <c r="A580" s="30">
        <f>STOCK!C1132</f>
        <v>0</v>
      </c>
      <c r="B580" s="30">
        <f>STOCK!D1132</f>
        <v>0</v>
      </c>
      <c r="C580" s="30">
        <f>STOCK!E1132</f>
        <v>0</v>
      </c>
      <c r="D580" s="30">
        <f>STOCK!F1132</f>
        <v>0</v>
      </c>
      <c r="E580" s="30">
        <f>STOCK!G1132</f>
        <v>0</v>
      </c>
      <c r="F580" s="30" t="e">
        <f>STOCK!#REF!</f>
        <v>#REF!</v>
      </c>
      <c r="G580" s="30">
        <f>STOCK!H1132</f>
        <v>0</v>
      </c>
      <c r="H580" s="30" t="e">
        <f>STOCK!#REF!</f>
        <v>#REF!</v>
      </c>
      <c r="I580" s="30">
        <f>STOCK!I1132</f>
        <v>0</v>
      </c>
      <c r="J580" s="30">
        <f>STOCK!J1132</f>
        <v>0</v>
      </c>
      <c r="K580" s="30" t="e">
        <f>STOCK!#REF!</f>
        <v>#REF!</v>
      </c>
      <c r="L580" s="30">
        <f>STOCK!K1132</f>
        <v>0</v>
      </c>
      <c r="U580" s="30">
        <v>1</v>
      </c>
      <c r="V580" s="30">
        <f>STOCK!O1132</f>
        <v>0</v>
      </c>
      <c r="X580" s="30">
        <v>0</v>
      </c>
      <c r="Y580" s="30">
        <f t="shared" si="9"/>
        <v>0</v>
      </c>
      <c r="AG580" s="30">
        <f>STOCK!A1132</f>
        <v>0</v>
      </c>
      <c r="AI580" s="30">
        <v>0</v>
      </c>
    </row>
    <row r="581" spans="1:35" x14ac:dyDescent="0.15">
      <c r="A581" s="30">
        <f>STOCK!C1133</f>
        <v>0</v>
      </c>
      <c r="B581" s="30">
        <f>STOCK!D1133</f>
        <v>0</v>
      </c>
      <c r="C581" s="30">
        <f>STOCK!E1133</f>
        <v>0</v>
      </c>
      <c r="D581" s="30">
        <f>STOCK!F1133</f>
        <v>0</v>
      </c>
      <c r="E581" s="30">
        <f>STOCK!G1133</f>
        <v>0</v>
      </c>
      <c r="F581" s="30" t="e">
        <f>STOCK!#REF!</f>
        <v>#REF!</v>
      </c>
      <c r="G581" s="30">
        <f>STOCK!H1133</f>
        <v>0</v>
      </c>
      <c r="H581" s="30" t="e">
        <f>STOCK!#REF!</f>
        <v>#REF!</v>
      </c>
      <c r="I581" s="30">
        <f>STOCK!I1133</f>
        <v>0</v>
      </c>
      <c r="J581" s="30">
        <f>STOCK!J1133</f>
        <v>0</v>
      </c>
      <c r="K581" s="30" t="e">
        <f>STOCK!#REF!</f>
        <v>#REF!</v>
      </c>
      <c r="L581" s="30">
        <f>STOCK!K1133</f>
        <v>0</v>
      </c>
      <c r="U581" s="30">
        <v>1</v>
      </c>
      <c r="V581" s="30">
        <f>STOCK!O1133</f>
        <v>0</v>
      </c>
      <c r="X581" s="30">
        <v>0</v>
      </c>
      <c r="Y581" s="30">
        <f t="shared" si="9"/>
        <v>0</v>
      </c>
      <c r="AG581" s="30">
        <f>STOCK!A1133</f>
        <v>0</v>
      </c>
      <c r="AI581" s="30">
        <v>0</v>
      </c>
    </row>
    <row r="582" spans="1:35" x14ac:dyDescent="0.15">
      <c r="A582" s="30">
        <f>STOCK!C1134</f>
        <v>0</v>
      </c>
      <c r="B582" s="30">
        <f>STOCK!D1134</f>
        <v>0</v>
      </c>
      <c r="C582" s="30">
        <f>STOCK!E1134</f>
        <v>0</v>
      </c>
      <c r="D582" s="30">
        <f>STOCK!F1134</f>
        <v>0</v>
      </c>
      <c r="E582" s="30">
        <f>STOCK!G1134</f>
        <v>0</v>
      </c>
      <c r="F582" s="30" t="e">
        <f>STOCK!#REF!</f>
        <v>#REF!</v>
      </c>
      <c r="G582" s="30">
        <f>STOCK!H1134</f>
        <v>0</v>
      </c>
      <c r="H582" s="30" t="e">
        <f>STOCK!#REF!</f>
        <v>#REF!</v>
      </c>
      <c r="I582" s="30">
        <f>STOCK!I1134</f>
        <v>0</v>
      </c>
      <c r="J582" s="30">
        <f>STOCK!J1134</f>
        <v>0</v>
      </c>
      <c r="K582" s="30" t="e">
        <f>STOCK!#REF!</f>
        <v>#REF!</v>
      </c>
      <c r="L582" s="30">
        <f>STOCK!K1134</f>
        <v>0</v>
      </c>
      <c r="U582" s="30">
        <v>1</v>
      </c>
      <c r="V582" s="30">
        <f>STOCK!O1134</f>
        <v>0</v>
      </c>
      <c r="X582" s="30">
        <v>0</v>
      </c>
      <c r="Y582" s="30">
        <f t="shared" ref="Y582:Y587" si="10">IF(V582&gt;0,1,0)</f>
        <v>0</v>
      </c>
      <c r="AG582" s="30">
        <f>STOCK!A1134</f>
        <v>0</v>
      </c>
      <c r="AI582" s="30">
        <v>0</v>
      </c>
    </row>
    <row r="583" spans="1:35" x14ac:dyDescent="0.15">
      <c r="A583" s="30">
        <f>STOCK!C1135</f>
        <v>0</v>
      </c>
      <c r="B583" s="30">
        <f>STOCK!D1135</f>
        <v>0</v>
      </c>
      <c r="C583" s="30">
        <f>STOCK!E1135</f>
        <v>0</v>
      </c>
      <c r="D583" s="30">
        <f>STOCK!F1135</f>
        <v>0</v>
      </c>
      <c r="E583" s="30">
        <f>STOCK!G1135</f>
        <v>0</v>
      </c>
      <c r="F583" s="30" t="e">
        <f>STOCK!#REF!</f>
        <v>#REF!</v>
      </c>
      <c r="G583" s="30">
        <f>STOCK!H1135</f>
        <v>0</v>
      </c>
      <c r="H583" s="30" t="e">
        <f>STOCK!#REF!</f>
        <v>#REF!</v>
      </c>
      <c r="I583" s="30">
        <f>STOCK!I1135</f>
        <v>0</v>
      </c>
      <c r="J583" s="30">
        <f>STOCK!J1135</f>
        <v>0</v>
      </c>
      <c r="K583" s="30" t="e">
        <f>STOCK!#REF!</f>
        <v>#REF!</v>
      </c>
      <c r="L583" s="30">
        <f>STOCK!K1135</f>
        <v>0</v>
      </c>
      <c r="U583" s="30">
        <v>1</v>
      </c>
      <c r="V583" s="30">
        <f>STOCK!O1135</f>
        <v>0</v>
      </c>
      <c r="X583" s="30">
        <v>0</v>
      </c>
      <c r="Y583" s="30">
        <f t="shared" si="10"/>
        <v>0</v>
      </c>
      <c r="AG583" s="30">
        <f>STOCK!A1135</f>
        <v>0</v>
      </c>
      <c r="AI583" s="30">
        <v>0</v>
      </c>
    </row>
    <row r="584" spans="1:35" x14ac:dyDescent="0.15">
      <c r="A584" s="30">
        <f>STOCK!C1136</f>
        <v>0</v>
      </c>
      <c r="B584" s="30">
        <f>STOCK!D1136</f>
        <v>0</v>
      </c>
      <c r="C584" s="30">
        <f>STOCK!E1136</f>
        <v>0</v>
      </c>
      <c r="D584" s="30">
        <f>STOCK!F1136</f>
        <v>0</v>
      </c>
      <c r="E584" s="30">
        <f>STOCK!G1136</f>
        <v>0</v>
      </c>
      <c r="F584" s="30" t="e">
        <f>STOCK!#REF!</f>
        <v>#REF!</v>
      </c>
      <c r="G584" s="30">
        <f>STOCK!H1136</f>
        <v>0</v>
      </c>
      <c r="H584" s="30" t="e">
        <f>STOCK!#REF!</f>
        <v>#REF!</v>
      </c>
      <c r="I584" s="30">
        <f>STOCK!I1136</f>
        <v>0</v>
      </c>
      <c r="J584" s="30">
        <f>STOCK!J1136</f>
        <v>0</v>
      </c>
      <c r="K584" s="30" t="e">
        <f>STOCK!#REF!</f>
        <v>#REF!</v>
      </c>
      <c r="L584" s="30">
        <f>STOCK!K1136</f>
        <v>0</v>
      </c>
      <c r="U584" s="30">
        <v>1</v>
      </c>
      <c r="V584" s="30">
        <f>STOCK!O1136</f>
        <v>0</v>
      </c>
      <c r="X584" s="30">
        <v>0</v>
      </c>
      <c r="Y584" s="30">
        <f t="shared" si="10"/>
        <v>0</v>
      </c>
      <c r="AG584" s="30">
        <f>STOCK!A1136</f>
        <v>0</v>
      </c>
      <c r="AI584" s="30">
        <v>0</v>
      </c>
    </row>
    <row r="585" spans="1:35" x14ac:dyDescent="0.15">
      <c r="A585" s="30">
        <f>STOCK!C1137</f>
        <v>0</v>
      </c>
      <c r="B585" s="30">
        <f>STOCK!D1137</f>
        <v>0</v>
      </c>
      <c r="C585" s="30">
        <f>STOCK!E1137</f>
        <v>0</v>
      </c>
      <c r="D585" s="30">
        <f>STOCK!F1137</f>
        <v>0</v>
      </c>
      <c r="E585" s="30">
        <f>STOCK!G1137</f>
        <v>0</v>
      </c>
      <c r="F585" s="30" t="e">
        <f>STOCK!#REF!</f>
        <v>#REF!</v>
      </c>
      <c r="G585" s="30">
        <f>STOCK!H1137</f>
        <v>0</v>
      </c>
      <c r="H585" s="30" t="e">
        <f>STOCK!#REF!</f>
        <v>#REF!</v>
      </c>
      <c r="I585" s="30">
        <f>STOCK!I1137</f>
        <v>0</v>
      </c>
      <c r="J585" s="30">
        <f>STOCK!J1137</f>
        <v>0</v>
      </c>
      <c r="K585" s="30" t="e">
        <f>STOCK!#REF!</f>
        <v>#REF!</v>
      </c>
      <c r="L585" s="30">
        <f>STOCK!K1137</f>
        <v>0</v>
      </c>
      <c r="U585" s="30">
        <v>1</v>
      </c>
      <c r="V585" s="30">
        <f>STOCK!O1137</f>
        <v>0</v>
      </c>
      <c r="X585" s="30">
        <v>0</v>
      </c>
      <c r="Y585" s="30">
        <f t="shared" si="10"/>
        <v>0</v>
      </c>
      <c r="AG585" s="30">
        <f>STOCK!A1137</f>
        <v>0</v>
      </c>
      <c r="AI585" s="30">
        <v>0</v>
      </c>
    </row>
    <row r="586" spans="1:35" x14ac:dyDescent="0.15">
      <c r="A586" s="30">
        <f>STOCK!C1138</f>
        <v>0</v>
      </c>
      <c r="B586" s="30">
        <f>STOCK!D1138</f>
        <v>0</v>
      </c>
      <c r="C586" s="30">
        <f>STOCK!E1138</f>
        <v>0</v>
      </c>
      <c r="D586" s="30">
        <f>STOCK!F1138</f>
        <v>0</v>
      </c>
      <c r="E586" s="30">
        <f>STOCK!G1138</f>
        <v>0</v>
      </c>
      <c r="F586" s="30" t="e">
        <f>STOCK!#REF!</f>
        <v>#REF!</v>
      </c>
      <c r="G586" s="30">
        <f>STOCK!H1138</f>
        <v>0</v>
      </c>
      <c r="H586" s="30" t="e">
        <f>STOCK!#REF!</f>
        <v>#REF!</v>
      </c>
      <c r="I586" s="30">
        <f>STOCK!I1138</f>
        <v>0</v>
      </c>
      <c r="J586" s="30">
        <f>STOCK!J1138</f>
        <v>0</v>
      </c>
      <c r="K586" s="30" t="e">
        <f>STOCK!#REF!</f>
        <v>#REF!</v>
      </c>
      <c r="L586" s="30">
        <f>STOCK!K1138</f>
        <v>0</v>
      </c>
      <c r="U586" s="30">
        <v>1</v>
      </c>
      <c r="V586" s="30">
        <f>STOCK!O1138</f>
        <v>0</v>
      </c>
      <c r="X586" s="30">
        <v>0</v>
      </c>
      <c r="Y586" s="30">
        <f t="shared" si="10"/>
        <v>0</v>
      </c>
      <c r="AG586" s="30">
        <f>STOCK!A1138</f>
        <v>0</v>
      </c>
      <c r="AI586" s="30">
        <v>0</v>
      </c>
    </row>
    <row r="587" spans="1:35" x14ac:dyDescent="0.15">
      <c r="A587" s="30">
        <f>STOCK!C1139</f>
        <v>0</v>
      </c>
      <c r="B587" s="30">
        <f>STOCK!D1139</f>
        <v>0</v>
      </c>
      <c r="C587" s="30">
        <f>STOCK!E1139</f>
        <v>0</v>
      </c>
      <c r="D587" s="30">
        <f>STOCK!F1139</f>
        <v>0</v>
      </c>
      <c r="E587" s="30">
        <f>STOCK!G1139</f>
        <v>0</v>
      </c>
      <c r="F587" s="30" t="e">
        <f>STOCK!#REF!</f>
        <v>#REF!</v>
      </c>
      <c r="G587" s="30">
        <f>STOCK!H1139</f>
        <v>0</v>
      </c>
      <c r="H587" s="30" t="e">
        <f>STOCK!#REF!</f>
        <v>#REF!</v>
      </c>
      <c r="I587" s="30">
        <f>STOCK!I1139</f>
        <v>0</v>
      </c>
      <c r="J587" s="30">
        <f>STOCK!J1139</f>
        <v>0</v>
      </c>
      <c r="K587" s="30" t="e">
        <f>STOCK!#REF!</f>
        <v>#REF!</v>
      </c>
      <c r="L587" s="30">
        <f>STOCK!K1139</f>
        <v>0</v>
      </c>
      <c r="U587" s="30">
        <v>1</v>
      </c>
      <c r="V587" s="30">
        <f>STOCK!O1139</f>
        <v>0</v>
      </c>
      <c r="X587" s="30">
        <v>0</v>
      </c>
      <c r="Y587" s="30">
        <f t="shared" si="10"/>
        <v>0</v>
      </c>
      <c r="AG587" s="30">
        <f>STOCK!A1139</f>
        <v>0</v>
      </c>
      <c r="AI587" s="30">
        <v>0</v>
      </c>
    </row>
    <row r="588" spans="1:35" x14ac:dyDescent="0.15">
      <c r="A588" s="30">
        <f>STOCK!C1140</f>
        <v>0</v>
      </c>
      <c r="B588" s="30">
        <f>STOCK!D1140</f>
        <v>0</v>
      </c>
      <c r="C588" s="30">
        <f>STOCK!E1140</f>
        <v>0</v>
      </c>
      <c r="D588" s="30">
        <f>STOCK!F1140</f>
        <v>0</v>
      </c>
      <c r="E588" s="30">
        <f>STOCK!G1140</f>
        <v>0</v>
      </c>
      <c r="F588" s="30" t="e">
        <f>STOCK!#REF!</f>
        <v>#REF!</v>
      </c>
      <c r="G588" s="30">
        <f>STOCK!H1140</f>
        <v>0</v>
      </c>
      <c r="H588" s="30" t="e">
        <f>STOCK!#REF!</f>
        <v>#REF!</v>
      </c>
      <c r="I588" s="30">
        <f>STOCK!I1140</f>
        <v>0</v>
      </c>
      <c r="J588" s="30">
        <f>STOCK!J1140</f>
        <v>0</v>
      </c>
      <c r="K588" s="30" t="e">
        <f>STOCK!#REF!</f>
        <v>#REF!</v>
      </c>
      <c r="L588" s="30">
        <f>STOCK!K1140</f>
        <v>0</v>
      </c>
      <c r="U588" s="30">
        <v>1</v>
      </c>
      <c r="V588" s="30">
        <f>STOCK!O1140</f>
        <v>0</v>
      </c>
      <c r="X588" s="30">
        <v>0</v>
      </c>
      <c r="Y588" s="30">
        <f t="shared" ref="Y588:Y651" si="11">IF(V588&gt;0,1,0)</f>
        <v>0</v>
      </c>
      <c r="AG588" s="30">
        <f>STOCK!A1140</f>
        <v>0</v>
      </c>
      <c r="AI588" s="30">
        <v>0</v>
      </c>
    </row>
    <row r="589" spans="1:35" x14ac:dyDescent="0.15">
      <c r="A589" s="30">
        <f>STOCK!C1141</f>
        <v>0</v>
      </c>
      <c r="B589" s="30">
        <f>STOCK!D1141</f>
        <v>0</v>
      </c>
      <c r="C589" s="30">
        <f>STOCK!E1141</f>
        <v>0</v>
      </c>
      <c r="D589" s="30">
        <f>STOCK!F1141</f>
        <v>0</v>
      </c>
      <c r="E589" s="30">
        <f>STOCK!G1141</f>
        <v>0</v>
      </c>
      <c r="F589" s="30" t="e">
        <f>STOCK!#REF!</f>
        <v>#REF!</v>
      </c>
      <c r="G589" s="30">
        <f>STOCK!H1141</f>
        <v>0</v>
      </c>
      <c r="H589" s="30" t="e">
        <f>STOCK!#REF!</f>
        <v>#REF!</v>
      </c>
      <c r="I589" s="30">
        <f>STOCK!I1141</f>
        <v>0</v>
      </c>
      <c r="J589" s="30">
        <f>STOCK!J1141</f>
        <v>0</v>
      </c>
      <c r="K589" s="30" t="e">
        <f>STOCK!#REF!</f>
        <v>#REF!</v>
      </c>
      <c r="L589" s="30">
        <f>STOCK!K1141</f>
        <v>0</v>
      </c>
      <c r="U589" s="30">
        <v>1</v>
      </c>
      <c r="V589" s="30">
        <f>STOCK!O1141</f>
        <v>0</v>
      </c>
      <c r="X589" s="30">
        <v>0</v>
      </c>
      <c r="Y589" s="30">
        <f t="shared" si="11"/>
        <v>0</v>
      </c>
      <c r="AG589" s="30">
        <f>STOCK!A1141</f>
        <v>0</v>
      </c>
      <c r="AI589" s="30">
        <v>0</v>
      </c>
    </row>
    <row r="590" spans="1:35" x14ac:dyDescent="0.15">
      <c r="A590" s="30">
        <f>STOCK!C1142</f>
        <v>0</v>
      </c>
      <c r="B590" s="30">
        <f>STOCK!D1142</f>
        <v>0</v>
      </c>
      <c r="C590" s="30">
        <f>STOCK!E1142</f>
        <v>0</v>
      </c>
      <c r="D590" s="30">
        <f>STOCK!F1142</f>
        <v>0</v>
      </c>
      <c r="E590" s="30">
        <f>STOCK!G1142</f>
        <v>0</v>
      </c>
      <c r="F590" s="30" t="e">
        <f>STOCK!#REF!</f>
        <v>#REF!</v>
      </c>
      <c r="G590" s="30">
        <f>STOCK!H1142</f>
        <v>0</v>
      </c>
      <c r="H590" s="30" t="e">
        <f>STOCK!#REF!</f>
        <v>#REF!</v>
      </c>
      <c r="I590" s="30">
        <f>STOCK!I1142</f>
        <v>0</v>
      </c>
      <c r="J590" s="30">
        <f>STOCK!J1142</f>
        <v>0</v>
      </c>
      <c r="K590" s="30" t="e">
        <f>STOCK!#REF!</f>
        <v>#REF!</v>
      </c>
      <c r="L590" s="30">
        <f>STOCK!K1142</f>
        <v>0</v>
      </c>
      <c r="U590" s="30">
        <v>1</v>
      </c>
      <c r="V590" s="30">
        <f>STOCK!O1142</f>
        <v>0</v>
      </c>
      <c r="X590" s="30">
        <v>0</v>
      </c>
      <c r="Y590" s="30">
        <f t="shared" si="11"/>
        <v>0</v>
      </c>
      <c r="AG590" s="30">
        <f>STOCK!A1142</f>
        <v>0</v>
      </c>
      <c r="AI590" s="30">
        <v>0</v>
      </c>
    </row>
    <row r="591" spans="1:35" x14ac:dyDescent="0.15">
      <c r="A591" s="30">
        <f>STOCK!C1143</f>
        <v>0</v>
      </c>
      <c r="B591" s="30">
        <f>STOCK!D1143</f>
        <v>0</v>
      </c>
      <c r="C591" s="30">
        <f>STOCK!E1143</f>
        <v>0</v>
      </c>
      <c r="D591" s="30">
        <f>STOCK!F1143</f>
        <v>0</v>
      </c>
      <c r="E591" s="30">
        <f>STOCK!G1143</f>
        <v>0</v>
      </c>
      <c r="F591" s="30" t="e">
        <f>STOCK!#REF!</f>
        <v>#REF!</v>
      </c>
      <c r="G591" s="30">
        <f>STOCK!H1143</f>
        <v>0</v>
      </c>
      <c r="H591" s="30" t="e">
        <f>STOCK!#REF!</f>
        <v>#REF!</v>
      </c>
      <c r="I591" s="30">
        <f>STOCK!I1143</f>
        <v>0</v>
      </c>
      <c r="J591" s="30">
        <f>STOCK!J1143</f>
        <v>0</v>
      </c>
      <c r="K591" s="30" t="e">
        <f>STOCK!#REF!</f>
        <v>#REF!</v>
      </c>
      <c r="L591" s="30">
        <f>STOCK!K1143</f>
        <v>0</v>
      </c>
      <c r="U591" s="30">
        <v>1</v>
      </c>
      <c r="V591" s="30">
        <f>STOCK!O1143</f>
        <v>0</v>
      </c>
      <c r="X591" s="30">
        <v>0</v>
      </c>
      <c r="Y591" s="30">
        <f t="shared" si="11"/>
        <v>0</v>
      </c>
      <c r="AG591" s="30">
        <f>STOCK!A1143</f>
        <v>0</v>
      </c>
      <c r="AI591" s="30">
        <v>0</v>
      </c>
    </row>
    <row r="592" spans="1:35" x14ac:dyDescent="0.15">
      <c r="A592" s="30">
        <f>STOCK!C1144</f>
        <v>0</v>
      </c>
      <c r="B592" s="30">
        <f>STOCK!D1144</f>
        <v>0</v>
      </c>
      <c r="C592" s="30">
        <f>STOCK!E1144</f>
        <v>0</v>
      </c>
      <c r="D592" s="30">
        <f>STOCK!F1144</f>
        <v>0</v>
      </c>
      <c r="E592" s="30">
        <f>STOCK!G1144</f>
        <v>0</v>
      </c>
      <c r="F592" s="30" t="e">
        <f>STOCK!#REF!</f>
        <v>#REF!</v>
      </c>
      <c r="G592" s="30">
        <f>STOCK!H1144</f>
        <v>0</v>
      </c>
      <c r="H592" s="30" t="e">
        <f>STOCK!#REF!</f>
        <v>#REF!</v>
      </c>
      <c r="I592" s="30">
        <f>STOCK!I1144</f>
        <v>0</v>
      </c>
      <c r="J592" s="30">
        <f>STOCK!J1144</f>
        <v>0</v>
      </c>
      <c r="K592" s="30" t="e">
        <f>STOCK!#REF!</f>
        <v>#REF!</v>
      </c>
      <c r="L592" s="30">
        <f>STOCK!K1144</f>
        <v>0</v>
      </c>
      <c r="U592" s="30">
        <v>1</v>
      </c>
      <c r="V592" s="30">
        <f>STOCK!O1144</f>
        <v>0</v>
      </c>
      <c r="X592" s="30">
        <v>0</v>
      </c>
      <c r="Y592" s="30">
        <f t="shared" si="11"/>
        <v>0</v>
      </c>
      <c r="AG592" s="30">
        <f>STOCK!A1144</f>
        <v>0</v>
      </c>
      <c r="AI592" s="30">
        <v>0</v>
      </c>
    </row>
    <row r="593" spans="1:35" x14ac:dyDescent="0.15">
      <c r="A593" s="30">
        <f>STOCK!C1145</f>
        <v>0</v>
      </c>
      <c r="B593" s="30">
        <f>STOCK!D1145</f>
        <v>0</v>
      </c>
      <c r="C593" s="30">
        <f>STOCK!E1145</f>
        <v>0</v>
      </c>
      <c r="D593" s="30">
        <f>STOCK!F1145</f>
        <v>0</v>
      </c>
      <c r="E593" s="30">
        <f>STOCK!G1145</f>
        <v>0</v>
      </c>
      <c r="F593" s="30" t="e">
        <f>STOCK!#REF!</f>
        <v>#REF!</v>
      </c>
      <c r="G593" s="30">
        <f>STOCK!H1145</f>
        <v>0</v>
      </c>
      <c r="H593" s="30" t="e">
        <f>STOCK!#REF!</f>
        <v>#REF!</v>
      </c>
      <c r="I593" s="30">
        <f>STOCK!I1145</f>
        <v>0</v>
      </c>
      <c r="J593" s="30">
        <f>STOCK!J1145</f>
        <v>0</v>
      </c>
      <c r="K593" s="30" t="e">
        <f>STOCK!#REF!</f>
        <v>#REF!</v>
      </c>
      <c r="L593" s="30">
        <f>STOCK!K1145</f>
        <v>0</v>
      </c>
      <c r="U593" s="30">
        <v>1</v>
      </c>
      <c r="V593" s="30">
        <f>STOCK!O1145</f>
        <v>0</v>
      </c>
      <c r="X593" s="30">
        <v>0</v>
      </c>
      <c r="Y593" s="30">
        <f t="shared" si="11"/>
        <v>0</v>
      </c>
      <c r="AG593" s="30">
        <f>STOCK!A1145</f>
        <v>0</v>
      </c>
      <c r="AI593" s="30">
        <v>0</v>
      </c>
    </row>
    <row r="594" spans="1:35" x14ac:dyDescent="0.15">
      <c r="A594" s="30">
        <f>STOCK!C1146</f>
        <v>0</v>
      </c>
      <c r="B594" s="30">
        <f>STOCK!D1146</f>
        <v>0</v>
      </c>
      <c r="C594" s="30">
        <f>STOCK!E1146</f>
        <v>0</v>
      </c>
      <c r="D594" s="30">
        <f>STOCK!F1146</f>
        <v>0</v>
      </c>
      <c r="E594" s="30">
        <f>STOCK!G1146</f>
        <v>0</v>
      </c>
      <c r="F594" s="30" t="e">
        <f>STOCK!#REF!</f>
        <v>#REF!</v>
      </c>
      <c r="G594" s="30">
        <f>STOCK!H1146</f>
        <v>0</v>
      </c>
      <c r="H594" s="30" t="e">
        <f>STOCK!#REF!</f>
        <v>#REF!</v>
      </c>
      <c r="I594" s="30">
        <f>STOCK!I1146</f>
        <v>0</v>
      </c>
      <c r="J594" s="30">
        <f>STOCK!J1146</f>
        <v>0</v>
      </c>
      <c r="K594" s="30" t="e">
        <f>STOCK!#REF!</f>
        <v>#REF!</v>
      </c>
      <c r="L594" s="30">
        <f>STOCK!K1146</f>
        <v>0</v>
      </c>
      <c r="U594" s="30">
        <v>1</v>
      </c>
      <c r="V594" s="30">
        <f>STOCK!O1146</f>
        <v>0</v>
      </c>
      <c r="X594" s="30">
        <v>0</v>
      </c>
      <c r="Y594" s="30">
        <f t="shared" si="11"/>
        <v>0</v>
      </c>
      <c r="AG594" s="30">
        <f>STOCK!A1146</f>
        <v>0</v>
      </c>
      <c r="AI594" s="30">
        <v>0</v>
      </c>
    </row>
    <row r="595" spans="1:35" x14ac:dyDescent="0.15">
      <c r="A595" s="30">
        <f>STOCK!C1147</f>
        <v>0</v>
      </c>
      <c r="B595" s="30">
        <f>STOCK!D1147</f>
        <v>0</v>
      </c>
      <c r="C595" s="30">
        <f>STOCK!E1147</f>
        <v>0</v>
      </c>
      <c r="D595" s="30">
        <f>STOCK!F1147</f>
        <v>0</v>
      </c>
      <c r="E595" s="30">
        <f>STOCK!G1147</f>
        <v>0</v>
      </c>
      <c r="F595" s="30" t="e">
        <f>STOCK!#REF!</f>
        <v>#REF!</v>
      </c>
      <c r="G595" s="30">
        <f>STOCK!H1147</f>
        <v>0</v>
      </c>
      <c r="H595" s="30" t="e">
        <f>STOCK!#REF!</f>
        <v>#REF!</v>
      </c>
      <c r="I595" s="30">
        <f>STOCK!I1147</f>
        <v>0</v>
      </c>
      <c r="J595" s="30">
        <f>STOCK!J1147</f>
        <v>0</v>
      </c>
      <c r="K595" s="30" t="e">
        <f>STOCK!#REF!</f>
        <v>#REF!</v>
      </c>
      <c r="L595" s="30">
        <f>STOCK!K1147</f>
        <v>0</v>
      </c>
      <c r="U595" s="30">
        <v>1</v>
      </c>
      <c r="V595" s="30">
        <f>STOCK!O1147</f>
        <v>0</v>
      </c>
      <c r="X595" s="30">
        <v>0</v>
      </c>
      <c r="Y595" s="30">
        <f t="shared" si="11"/>
        <v>0</v>
      </c>
      <c r="AG595" s="30">
        <f>STOCK!A1147</f>
        <v>0</v>
      </c>
      <c r="AI595" s="30">
        <v>0</v>
      </c>
    </row>
    <row r="596" spans="1:35" x14ac:dyDescent="0.15">
      <c r="A596" s="30">
        <f>STOCK!C1148</f>
        <v>0</v>
      </c>
      <c r="B596" s="30">
        <f>STOCK!D1148</f>
        <v>0</v>
      </c>
      <c r="C596" s="30">
        <f>STOCK!E1148</f>
        <v>0</v>
      </c>
      <c r="D596" s="30">
        <f>STOCK!F1148</f>
        <v>0</v>
      </c>
      <c r="E596" s="30">
        <f>STOCK!G1148</f>
        <v>0</v>
      </c>
      <c r="F596" s="30" t="e">
        <f>STOCK!#REF!</f>
        <v>#REF!</v>
      </c>
      <c r="G596" s="30">
        <f>STOCK!H1148</f>
        <v>0</v>
      </c>
      <c r="H596" s="30" t="e">
        <f>STOCK!#REF!</f>
        <v>#REF!</v>
      </c>
      <c r="I596" s="30">
        <f>STOCK!I1148</f>
        <v>0</v>
      </c>
      <c r="J596" s="30">
        <f>STOCK!J1148</f>
        <v>0</v>
      </c>
      <c r="K596" s="30" t="e">
        <f>STOCK!#REF!</f>
        <v>#REF!</v>
      </c>
      <c r="L596" s="30">
        <f>STOCK!K1148</f>
        <v>0</v>
      </c>
      <c r="U596" s="30">
        <v>1</v>
      </c>
      <c r="V596" s="30">
        <f>STOCK!O1148</f>
        <v>0</v>
      </c>
      <c r="X596" s="30">
        <v>0</v>
      </c>
      <c r="Y596" s="30">
        <f t="shared" si="11"/>
        <v>0</v>
      </c>
      <c r="AG596" s="30">
        <f>STOCK!A1148</f>
        <v>0</v>
      </c>
      <c r="AI596" s="30">
        <v>0</v>
      </c>
    </row>
    <row r="597" spans="1:35" x14ac:dyDescent="0.15">
      <c r="A597" s="30">
        <f>STOCK!C1149</f>
        <v>0</v>
      </c>
      <c r="B597" s="30">
        <f>STOCK!D1149</f>
        <v>0</v>
      </c>
      <c r="C597" s="30">
        <f>STOCK!E1149</f>
        <v>0</v>
      </c>
      <c r="D597" s="30">
        <f>STOCK!F1149</f>
        <v>0</v>
      </c>
      <c r="E597" s="30">
        <f>STOCK!G1149</f>
        <v>0</v>
      </c>
      <c r="F597" s="30" t="e">
        <f>STOCK!#REF!</f>
        <v>#REF!</v>
      </c>
      <c r="G597" s="30">
        <f>STOCK!H1149</f>
        <v>0</v>
      </c>
      <c r="H597" s="30" t="e">
        <f>STOCK!#REF!</f>
        <v>#REF!</v>
      </c>
      <c r="I597" s="30">
        <f>STOCK!I1149</f>
        <v>0</v>
      </c>
      <c r="J597" s="30">
        <f>STOCK!J1149</f>
        <v>0</v>
      </c>
      <c r="K597" s="30" t="e">
        <f>STOCK!#REF!</f>
        <v>#REF!</v>
      </c>
      <c r="L597" s="30">
        <f>STOCK!K1149</f>
        <v>0</v>
      </c>
      <c r="U597" s="30">
        <v>1</v>
      </c>
      <c r="V597" s="30">
        <f>STOCK!O1149</f>
        <v>0</v>
      </c>
      <c r="X597" s="30">
        <v>0</v>
      </c>
      <c r="Y597" s="30">
        <f t="shared" si="11"/>
        <v>0</v>
      </c>
      <c r="AG597" s="30">
        <f>STOCK!A1149</f>
        <v>0</v>
      </c>
      <c r="AI597" s="30">
        <v>0</v>
      </c>
    </row>
    <row r="598" spans="1:35" x14ac:dyDescent="0.15">
      <c r="A598" s="30">
        <f>STOCK!C1150</f>
        <v>0</v>
      </c>
      <c r="B598" s="30">
        <f>STOCK!D1150</f>
        <v>0</v>
      </c>
      <c r="C598" s="30">
        <f>STOCK!E1150</f>
        <v>0</v>
      </c>
      <c r="D598" s="30">
        <f>STOCK!F1150</f>
        <v>0</v>
      </c>
      <c r="E598" s="30">
        <f>STOCK!G1150</f>
        <v>0</v>
      </c>
      <c r="F598" s="30" t="e">
        <f>STOCK!#REF!</f>
        <v>#REF!</v>
      </c>
      <c r="G598" s="30">
        <f>STOCK!H1150</f>
        <v>0</v>
      </c>
      <c r="H598" s="30" t="e">
        <f>STOCK!#REF!</f>
        <v>#REF!</v>
      </c>
      <c r="I598" s="30">
        <f>STOCK!I1150</f>
        <v>0</v>
      </c>
      <c r="J598" s="30">
        <f>STOCK!J1150</f>
        <v>0</v>
      </c>
      <c r="K598" s="30" t="e">
        <f>STOCK!#REF!</f>
        <v>#REF!</v>
      </c>
      <c r="L598" s="30">
        <f>STOCK!K1150</f>
        <v>0</v>
      </c>
      <c r="U598" s="30">
        <v>1</v>
      </c>
      <c r="V598" s="30">
        <f>STOCK!O1150</f>
        <v>0</v>
      </c>
      <c r="X598" s="30">
        <v>0</v>
      </c>
      <c r="Y598" s="30">
        <f t="shared" si="11"/>
        <v>0</v>
      </c>
      <c r="AG598" s="30">
        <f>STOCK!A1150</f>
        <v>0</v>
      </c>
      <c r="AI598" s="30">
        <v>0</v>
      </c>
    </row>
    <row r="599" spans="1:35" x14ac:dyDescent="0.15">
      <c r="A599" s="30">
        <f>STOCK!C1151</f>
        <v>0</v>
      </c>
      <c r="B599" s="30">
        <f>STOCK!D1151</f>
        <v>0</v>
      </c>
      <c r="C599" s="30">
        <f>STOCK!E1151</f>
        <v>0</v>
      </c>
      <c r="D599" s="30">
        <f>STOCK!F1151</f>
        <v>0</v>
      </c>
      <c r="E599" s="30">
        <f>STOCK!G1151</f>
        <v>0</v>
      </c>
      <c r="F599" s="30" t="e">
        <f>STOCK!#REF!</f>
        <v>#REF!</v>
      </c>
      <c r="G599" s="30">
        <f>STOCK!H1151</f>
        <v>0</v>
      </c>
      <c r="H599" s="30" t="e">
        <f>STOCK!#REF!</f>
        <v>#REF!</v>
      </c>
      <c r="I599" s="30">
        <f>STOCK!I1151</f>
        <v>0</v>
      </c>
      <c r="J599" s="30">
        <f>STOCK!J1151</f>
        <v>0</v>
      </c>
      <c r="K599" s="30" t="e">
        <f>STOCK!#REF!</f>
        <v>#REF!</v>
      </c>
      <c r="L599" s="30">
        <f>STOCK!K1151</f>
        <v>0</v>
      </c>
      <c r="U599" s="30">
        <v>1</v>
      </c>
      <c r="V599" s="30">
        <f>STOCK!O1151</f>
        <v>0</v>
      </c>
      <c r="X599" s="30">
        <v>0</v>
      </c>
      <c r="Y599" s="30">
        <f t="shared" si="11"/>
        <v>0</v>
      </c>
      <c r="AG599" s="30">
        <f>STOCK!A1151</f>
        <v>0</v>
      </c>
      <c r="AI599" s="30">
        <v>0</v>
      </c>
    </row>
    <row r="600" spans="1:35" x14ac:dyDescent="0.15">
      <c r="A600" s="30">
        <f>STOCK!C1152</f>
        <v>0</v>
      </c>
      <c r="B600" s="30">
        <f>STOCK!D1152</f>
        <v>0</v>
      </c>
      <c r="C600" s="30">
        <f>STOCK!E1152</f>
        <v>0</v>
      </c>
      <c r="D600" s="30">
        <f>STOCK!F1152</f>
        <v>0</v>
      </c>
      <c r="E600" s="30">
        <f>STOCK!G1152</f>
        <v>0</v>
      </c>
      <c r="F600" s="30" t="e">
        <f>STOCK!#REF!</f>
        <v>#REF!</v>
      </c>
      <c r="G600" s="30">
        <f>STOCK!H1152</f>
        <v>0</v>
      </c>
      <c r="H600" s="30" t="e">
        <f>STOCK!#REF!</f>
        <v>#REF!</v>
      </c>
      <c r="I600" s="30">
        <f>STOCK!I1152</f>
        <v>0</v>
      </c>
      <c r="J600" s="30">
        <f>STOCK!J1152</f>
        <v>0</v>
      </c>
      <c r="K600" s="30" t="e">
        <f>STOCK!#REF!</f>
        <v>#REF!</v>
      </c>
      <c r="L600" s="30">
        <f>STOCK!K1152</f>
        <v>0</v>
      </c>
      <c r="U600" s="30">
        <v>1</v>
      </c>
      <c r="V600" s="30">
        <f>STOCK!O1152</f>
        <v>0</v>
      </c>
      <c r="X600" s="30">
        <v>0</v>
      </c>
      <c r="Y600" s="30">
        <f t="shared" si="11"/>
        <v>0</v>
      </c>
      <c r="AG600" s="30">
        <f>STOCK!A1152</f>
        <v>0</v>
      </c>
      <c r="AI600" s="30">
        <v>0</v>
      </c>
    </row>
    <row r="601" spans="1:35" x14ac:dyDescent="0.15">
      <c r="A601" s="30">
        <f>STOCK!C1153</f>
        <v>0</v>
      </c>
      <c r="B601" s="30">
        <f>STOCK!D1153</f>
        <v>0</v>
      </c>
      <c r="C601" s="30">
        <f>STOCK!E1153</f>
        <v>0</v>
      </c>
      <c r="D601" s="30">
        <f>STOCK!F1153</f>
        <v>0</v>
      </c>
      <c r="E601" s="30">
        <f>STOCK!G1153</f>
        <v>0</v>
      </c>
      <c r="F601" s="30" t="e">
        <f>STOCK!#REF!</f>
        <v>#REF!</v>
      </c>
      <c r="G601" s="30">
        <f>STOCK!H1153</f>
        <v>0</v>
      </c>
      <c r="H601" s="30" t="e">
        <f>STOCK!#REF!</f>
        <v>#REF!</v>
      </c>
      <c r="I601" s="30">
        <f>STOCK!I1153</f>
        <v>0</v>
      </c>
      <c r="J601" s="30">
        <f>STOCK!J1153</f>
        <v>0</v>
      </c>
      <c r="K601" s="30" t="e">
        <f>STOCK!#REF!</f>
        <v>#REF!</v>
      </c>
      <c r="L601" s="30">
        <f>STOCK!K1153</f>
        <v>0</v>
      </c>
      <c r="U601" s="30">
        <v>1</v>
      </c>
      <c r="V601" s="30">
        <f>STOCK!O1153</f>
        <v>0</v>
      </c>
      <c r="X601" s="30">
        <v>0</v>
      </c>
      <c r="Y601" s="30">
        <f t="shared" si="11"/>
        <v>0</v>
      </c>
      <c r="AG601" s="30">
        <f>STOCK!A1153</f>
        <v>0</v>
      </c>
      <c r="AI601" s="30">
        <v>0</v>
      </c>
    </row>
    <row r="602" spans="1:35" x14ac:dyDescent="0.15">
      <c r="A602" s="30">
        <f>STOCK!C1154</f>
        <v>0</v>
      </c>
      <c r="B602" s="30">
        <f>STOCK!D1154</f>
        <v>0</v>
      </c>
      <c r="C602" s="30">
        <f>STOCK!E1154</f>
        <v>0</v>
      </c>
      <c r="D602" s="30">
        <f>STOCK!F1154</f>
        <v>0</v>
      </c>
      <c r="E602" s="30">
        <f>STOCK!G1154</f>
        <v>0</v>
      </c>
      <c r="F602" s="30" t="e">
        <f>STOCK!#REF!</f>
        <v>#REF!</v>
      </c>
      <c r="G602" s="30">
        <f>STOCK!H1154</f>
        <v>0</v>
      </c>
      <c r="H602" s="30" t="e">
        <f>STOCK!#REF!</f>
        <v>#REF!</v>
      </c>
      <c r="I602" s="30">
        <f>STOCK!I1154</f>
        <v>0</v>
      </c>
      <c r="J602" s="30">
        <f>STOCK!J1154</f>
        <v>0</v>
      </c>
      <c r="K602" s="30" t="e">
        <f>STOCK!#REF!</f>
        <v>#REF!</v>
      </c>
      <c r="L602" s="30">
        <f>STOCK!K1154</f>
        <v>0</v>
      </c>
      <c r="U602" s="30">
        <v>1</v>
      </c>
      <c r="V602" s="30">
        <f>STOCK!O1154</f>
        <v>0</v>
      </c>
      <c r="X602" s="30">
        <v>0</v>
      </c>
      <c r="Y602" s="30">
        <f t="shared" si="11"/>
        <v>0</v>
      </c>
      <c r="AG602" s="30">
        <f>STOCK!A1154</f>
        <v>0</v>
      </c>
      <c r="AI602" s="30">
        <v>0</v>
      </c>
    </row>
    <row r="603" spans="1:35" x14ac:dyDescent="0.15">
      <c r="A603" s="30">
        <f>STOCK!C1155</f>
        <v>0</v>
      </c>
      <c r="B603" s="30">
        <f>STOCK!D1155</f>
        <v>0</v>
      </c>
      <c r="C603" s="30">
        <f>STOCK!E1155</f>
        <v>0</v>
      </c>
      <c r="D603" s="30">
        <f>STOCK!F1155</f>
        <v>0</v>
      </c>
      <c r="E603" s="30">
        <f>STOCK!G1155</f>
        <v>0</v>
      </c>
      <c r="F603" s="30" t="e">
        <f>STOCK!#REF!</f>
        <v>#REF!</v>
      </c>
      <c r="G603" s="30">
        <f>STOCK!H1155</f>
        <v>0</v>
      </c>
      <c r="H603" s="30" t="e">
        <f>STOCK!#REF!</f>
        <v>#REF!</v>
      </c>
      <c r="I603" s="30">
        <f>STOCK!I1155</f>
        <v>0</v>
      </c>
      <c r="J603" s="30">
        <f>STOCK!J1155</f>
        <v>0</v>
      </c>
      <c r="K603" s="30" t="e">
        <f>STOCK!#REF!</f>
        <v>#REF!</v>
      </c>
      <c r="L603" s="30">
        <f>STOCK!K1155</f>
        <v>0</v>
      </c>
      <c r="U603" s="30">
        <v>1</v>
      </c>
      <c r="V603" s="30">
        <f>STOCK!O1155</f>
        <v>0</v>
      </c>
      <c r="X603" s="30">
        <v>0</v>
      </c>
      <c r="Y603" s="30">
        <f t="shared" si="11"/>
        <v>0</v>
      </c>
      <c r="AG603" s="30">
        <f>STOCK!A1155</f>
        <v>0</v>
      </c>
      <c r="AI603" s="30">
        <v>0</v>
      </c>
    </row>
    <row r="604" spans="1:35" x14ac:dyDescent="0.15">
      <c r="A604" s="30">
        <f>STOCK!C1156</f>
        <v>0</v>
      </c>
      <c r="B604" s="30">
        <f>STOCK!D1156</f>
        <v>0</v>
      </c>
      <c r="C604" s="30">
        <f>STOCK!E1156</f>
        <v>0</v>
      </c>
      <c r="D604" s="30">
        <f>STOCK!F1156</f>
        <v>0</v>
      </c>
      <c r="E604" s="30">
        <f>STOCK!G1156</f>
        <v>0</v>
      </c>
      <c r="F604" s="30" t="e">
        <f>STOCK!#REF!</f>
        <v>#REF!</v>
      </c>
      <c r="G604" s="30">
        <f>STOCK!H1156</f>
        <v>0</v>
      </c>
      <c r="H604" s="30" t="e">
        <f>STOCK!#REF!</f>
        <v>#REF!</v>
      </c>
      <c r="I604" s="30">
        <f>STOCK!I1156</f>
        <v>0</v>
      </c>
      <c r="J604" s="30">
        <f>STOCK!J1156</f>
        <v>0</v>
      </c>
      <c r="K604" s="30" t="e">
        <f>STOCK!#REF!</f>
        <v>#REF!</v>
      </c>
      <c r="L604" s="30">
        <f>STOCK!K1156</f>
        <v>0</v>
      </c>
      <c r="U604" s="30">
        <v>1</v>
      </c>
      <c r="V604" s="30">
        <f>STOCK!O1156</f>
        <v>0</v>
      </c>
      <c r="X604" s="30">
        <v>0</v>
      </c>
      <c r="Y604" s="30">
        <f t="shared" si="11"/>
        <v>0</v>
      </c>
      <c r="AG604" s="30">
        <f>STOCK!A1156</f>
        <v>0</v>
      </c>
      <c r="AI604" s="30">
        <v>0</v>
      </c>
    </row>
    <row r="605" spans="1:35" x14ac:dyDescent="0.15">
      <c r="A605" s="30">
        <f>STOCK!C1157</f>
        <v>0</v>
      </c>
      <c r="B605" s="30">
        <f>STOCK!D1157</f>
        <v>0</v>
      </c>
      <c r="C605" s="30">
        <f>STOCK!E1157</f>
        <v>0</v>
      </c>
      <c r="D605" s="30">
        <f>STOCK!F1157</f>
        <v>0</v>
      </c>
      <c r="E605" s="30">
        <f>STOCK!G1157</f>
        <v>0</v>
      </c>
      <c r="F605" s="30" t="e">
        <f>STOCK!#REF!</f>
        <v>#REF!</v>
      </c>
      <c r="G605" s="30">
        <f>STOCK!H1157</f>
        <v>0</v>
      </c>
      <c r="H605" s="30" t="e">
        <f>STOCK!#REF!</f>
        <v>#REF!</v>
      </c>
      <c r="I605" s="30">
        <f>STOCK!I1157</f>
        <v>0</v>
      </c>
      <c r="J605" s="30">
        <f>STOCK!J1157</f>
        <v>0</v>
      </c>
      <c r="K605" s="30" t="e">
        <f>STOCK!#REF!</f>
        <v>#REF!</v>
      </c>
      <c r="L605" s="30">
        <f>STOCK!K1157</f>
        <v>0</v>
      </c>
      <c r="U605" s="30">
        <v>1</v>
      </c>
      <c r="V605" s="30">
        <f>STOCK!O1157</f>
        <v>0</v>
      </c>
      <c r="X605" s="30">
        <v>0</v>
      </c>
      <c r="Y605" s="30">
        <f t="shared" si="11"/>
        <v>0</v>
      </c>
      <c r="AG605" s="30">
        <f>STOCK!A1157</f>
        <v>0</v>
      </c>
      <c r="AI605" s="30">
        <v>0</v>
      </c>
    </row>
    <row r="606" spans="1:35" x14ac:dyDescent="0.15">
      <c r="A606" s="30">
        <f>STOCK!C1158</f>
        <v>0</v>
      </c>
      <c r="B606" s="30">
        <f>STOCK!D1158</f>
        <v>0</v>
      </c>
      <c r="C606" s="30">
        <f>STOCK!E1158</f>
        <v>0</v>
      </c>
      <c r="D606" s="30">
        <f>STOCK!F1158</f>
        <v>0</v>
      </c>
      <c r="E606" s="30">
        <f>STOCK!G1158</f>
        <v>0</v>
      </c>
      <c r="F606" s="30" t="e">
        <f>STOCK!#REF!</f>
        <v>#REF!</v>
      </c>
      <c r="G606" s="30">
        <f>STOCK!H1158</f>
        <v>0</v>
      </c>
      <c r="H606" s="30" t="e">
        <f>STOCK!#REF!</f>
        <v>#REF!</v>
      </c>
      <c r="I606" s="30">
        <f>STOCK!I1158</f>
        <v>0</v>
      </c>
      <c r="J606" s="30">
        <f>STOCK!J1158</f>
        <v>0</v>
      </c>
      <c r="K606" s="30" t="e">
        <f>STOCK!#REF!</f>
        <v>#REF!</v>
      </c>
      <c r="L606" s="30">
        <f>STOCK!K1158</f>
        <v>0</v>
      </c>
      <c r="U606" s="30">
        <v>1</v>
      </c>
      <c r="V606" s="30">
        <f>STOCK!O1158</f>
        <v>0</v>
      </c>
      <c r="X606" s="30">
        <v>0</v>
      </c>
      <c r="Y606" s="30">
        <f t="shared" si="11"/>
        <v>0</v>
      </c>
      <c r="AG606" s="30">
        <f>STOCK!A1158</f>
        <v>0</v>
      </c>
      <c r="AI606" s="30">
        <v>0</v>
      </c>
    </row>
    <row r="607" spans="1:35" x14ac:dyDescent="0.15">
      <c r="A607" s="30">
        <f>STOCK!C1159</f>
        <v>0</v>
      </c>
      <c r="B607" s="30">
        <f>STOCK!D1159</f>
        <v>0</v>
      </c>
      <c r="C607" s="30">
        <f>STOCK!E1159</f>
        <v>0</v>
      </c>
      <c r="D607" s="30">
        <f>STOCK!F1159</f>
        <v>0</v>
      </c>
      <c r="E607" s="30">
        <f>STOCK!G1159</f>
        <v>0</v>
      </c>
      <c r="F607" s="30" t="e">
        <f>STOCK!#REF!</f>
        <v>#REF!</v>
      </c>
      <c r="G607" s="30">
        <f>STOCK!H1159</f>
        <v>0</v>
      </c>
      <c r="H607" s="30" t="e">
        <f>STOCK!#REF!</f>
        <v>#REF!</v>
      </c>
      <c r="I607" s="30">
        <f>STOCK!I1159</f>
        <v>0</v>
      </c>
      <c r="J607" s="30">
        <f>STOCK!J1159</f>
        <v>0</v>
      </c>
      <c r="K607" s="30" t="e">
        <f>STOCK!#REF!</f>
        <v>#REF!</v>
      </c>
      <c r="L607" s="30">
        <f>STOCK!K1159</f>
        <v>0</v>
      </c>
      <c r="U607" s="30">
        <v>1</v>
      </c>
      <c r="V607" s="30">
        <f>STOCK!O1159</f>
        <v>0</v>
      </c>
      <c r="X607" s="30">
        <v>0</v>
      </c>
      <c r="Y607" s="30">
        <f t="shared" si="11"/>
        <v>0</v>
      </c>
      <c r="AG607" s="30">
        <f>STOCK!A1159</f>
        <v>0</v>
      </c>
      <c r="AI607" s="30">
        <v>0</v>
      </c>
    </row>
    <row r="608" spans="1:35" x14ac:dyDescent="0.15">
      <c r="A608" s="30">
        <f>STOCK!C1160</f>
        <v>0</v>
      </c>
      <c r="B608" s="30">
        <f>STOCK!D1160</f>
        <v>0</v>
      </c>
      <c r="C608" s="30">
        <f>STOCK!E1160</f>
        <v>0</v>
      </c>
      <c r="D608" s="30">
        <f>STOCK!F1160</f>
        <v>0</v>
      </c>
      <c r="E608" s="30">
        <f>STOCK!G1160</f>
        <v>0</v>
      </c>
      <c r="F608" s="30" t="e">
        <f>STOCK!#REF!</f>
        <v>#REF!</v>
      </c>
      <c r="G608" s="30">
        <f>STOCK!H1160</f>
        <v>0</v>
      </c>
      <c r="H608" s="30" t="e">
        <f>STOCK!#REF!</f>
        <v>#REF!</v>
      </c>
      <c r="I608" s="30">
        <f>STOCK!I1160</f>
        <v>0</v>
      </c>
      <c r="J608" s="30">
        <f>STOCK!J1160</f>
        <v>0</v>
      </c>
      <c r="K608" s="30" t="e">
        <f>STOCK!#REF!</f>
        <v>#REF!</v>
      </c>
      <c r="L608" s="30">
        <f>STOCK!K1160</f>
        <v>0</v>
      </c>
      <c r="U608" s="30">
        <v>1</v>
      </c>
      <c r="V608" s="30">
        <f>STOCK!O1160</f>
        <v>0</v>
      </c>
      <c r="X608" s="30">
        <v>0</v>
      </c>
      <c r="Y608" s="30">
        <f t="shared" si="11"/>
        <v>0</v>
      </c>
      <c r="AG608" s="30">
        <f>STOCK!A1160</f>
        <v>0</v>
      </c>
      <c r="AI608" s="30">
        <v>0</v>
      </c>
    </row>
    <row r="609" spans="1:35" x14ac:dyDescent="0.15">
      <c r="A609" s="30">
        <f>STOCK!C1161</f>
        <v>0</v>
      </c>
      <c r="B609" s="30">
        <f>STOCK!D1161</f>
        <v>0</v>
      </c>
      <c r="C609" s="30">
        <f>STOCK!E1161</f>
        <v>0</v>
      </c>
      <c r="D609" s="30">
        <f>STOCK!F1161</f>
        <v>0</v>
      </c>
      <c r="E609" s="30">
        <f>STOCK!G1161</f>
        <v>0</v>
      </c>
      <c r="F609" s="30" t="e">
        <f>STOCK!#REF!</f>
        <v>#REF!</v>
      </c>
      <c r="G609" s="30">
        <f>STOCK!H1161</f>
        <v>0</v>
      </c>
      <c r="H609" s="30" t="e">
        <f>STOCK!#REF!</f>
        <v>#REF!</v>
      </c>
      <c r="I609" s="30">
        <f>STOCK!I1161</f>
        <v>0</v>
      </c>
      <c r="J609" s="30">
        <f>STOCK!J1161</f>
        <v>0</v>
      </c>
      <c r="K609" s="30" t="e">
        <f>STOCK!#REF!</f>
        <v>#REF!</v>
      </c>
      <c r="L609" s="30">
        <f>STOCK!K1161</f>
        <v>0</v>
      </c>
      <c r="U609" s="30">
        <v>1</v>
      </c>
      <c r="V609" s="30">
        <f>STOCK!O1161</f>
        <v>0</v>
      </c>
      <c r="X609" s="30">
        <v>0</v>
      </c>
      <c r="Y609" s="30">
        <f t="shared" si="11"/>
        <v>0</v>
      </c>
      <c r="AG609" s="30">
        <f>STOCK!A1161</f>
        <v>0</v>
      </c>
      <c r="AI609" s="30">
        <v>0</v>
      </c>
    </row>
    <row r="610" spans="1:35" x14ac:dyDescent="0.15">
      <c r="A610" s="30">
        <f>STOCK!C1162</f>
        <v>0</v>
      </c>
      <c r="B610" s="30">
        <f>STOCK!D1162</f>
        <v>0</v>
      </c>
      <c r="C610" s="30">
        <f>STOCK!E1162</f>
        <v>0</v>
      </c>
      <c r="D610" s="30">
        <f>STOCK!F1162</f>
        <v>0</v>
      </c>
      <c r="E610" s="30">
        <f>STOCK!G1162</f>
        <v>0</v>
      </c>
      <c r="F610" s="30" t="e">
        <f>STOCK!#REF!</f>
        <v>#REF!</v>
      </c>
      <c r="G610" s="30">
        <f>STOCK!H1162</f>
        <v>0</v>
      </c>
      <c r="H610" s="30" t="e">
        <f>STOCK!#REF!</f>
        <v>#REF!</v>
      </c>
      <c r="I610" s="30">
        <f>STOCK!I1162</f>
        <v>0</v>
      </c>
      <c r="J610" s="30">
        <f>STOCK!J1162</f>
        <v>0</v>
      </c>
      <c r="K610" s="30" t="e">
        <f>STOCK!#REF!</f>
        <v>#REF!</v>
      </c>
      <c r="L610" s="30">
        <f>STOCK!K1162</f>
        <v>0</v>
      </c>
      <c r="U610" s="30">
        <v>1</v>
      </c>
      <c r="V610" s="30">
        <f>STOCK!O1162</f>
        <v>0</v>
      </c>
      <c r="X610" s="30">
        <v>0</v>
      </c>
      <c r="Y610" s="30">
        <f t="shared" si="11"/>
        <v>0</v>
      </c>
      <c r="AG610" s="30">
        <f>STOCK!A1162</f>
        <v>0</v>
      </c>
      <c r="AI610" s="30">
        <v>0</v>
      </c>
    </row>
    <row r="611" spans="1:35" x14ac:dyDescent="0.15">
      <c r="A611" s="30">
        <f>STOCK!C1163</f>
        <v>0</v>
      </c>
      <c r="B611" s="30">
        <f>STOCK!D1163</f>
        <v>0</v>
      </c>
      <c r="C611" s="30">
        <f>STOCK!E1163</f>
        <v>0</v>
      </c>
      <c r="D611" s="30">
        <f>STOCK!F1163</f>
        <v>0</v>
      </c>
      <c r="E611" s="30">
        <f>STOCK!G1163</f>
        <v>0</v>
      </c>
      <c r="F611" s="30" t="e">
        <f>STOCK!#REF!</f>
        <v>#REF!</v>
      </c>
      <c r="G611" s="30">
        <f>STOCK!H1163</f>
        <v>0</v>
      </c>
      <c r="H611" s="30" t="e">
        <f>STOCK!#REF!</f>
        <v>#REF!</v>
      </c>
      <c r="I611" s="30">
        <f>STOCK!I1163</f>
        <v>0</v>
      </c>
      <c r="J611" s="30">
        <f>STOCK!J1163</f>
        <v>0</v>
      </c>
      <c r="K611" s="30" t="e">
        <f>STOCK!#REF!</f>
        <v>#REF!</v>
      </c>
      <c r="L611" s="30">
        <f>STOCK!K1163</f>
        <v>0</v>
      </c>
      <c r="U611" s="30">
        <v>1</v>
      </c>
      <c r="V611" s="30">
        <f>STOCK!O1163</f>
        <v>0</v>
      </c>
      <c r="X611" s="30">
        <v>0</v>
      </c>
      <c r="Y611" s="30">
        <f t="shared" si="11"/>
        <v>0</v>
      </c>
      <c r="AG611" s="30">
        <f>STOCK!A1163</f>
        <v>0</v>
      </c>
      <c r="AI611" s="30">
        <v>0</v>
      </c>
    </row>
    <row r="612" spans="1:35" x14ac:dyDescent="0.15">
      <c r="A612" s="30">
        <f>STOCK!C1164</f>
        <v>0</v>
      </c>
      <c r="B612" s="30">
        <f>STOCK!D1164</f>
        <v>0</v>
      </c>
      <c r="C612" s="30">
        <f>STOCK!E1164</f>
        <v>0</v>
      </c>
      <c r="D612" s="30">
        <f>STOCK!F1164</f>
        <v>0</v>
      </c>
      <c r="E612" s="30">
        <f>STOCK!G1164</f>
        <v>0</v>
      </c>
      <c r="F612" s="30" t="e">
        <f>STOCK!#REF!</f>
        <v>#REF!</v>
      </c>
      <c r="G612" s="30">
        <f>STOCK!H1164</f>
        <v>0</v>
      </c>
      <c r="H612" s="30" t="e">
        <f>STOCK!#REF!</f>
        <v>#REF!</v>
      </c>
      <c r="I612" s="30">
        <f>STOCK!I1164</f>
        <v>0</v>
      </c>
      <c r="J612" s="30">
        <f>STOCK!J1164</f>
        <v>0</v>
      </c>
      <c r="K612" s="30" t="e">
        <f>STOCK!#REF!</f>
        <v>#REF!</v>
      </c>
      <c r="L612" s="30">
        <f>STOCK!K1164</f>
        <v>0</v>
      </c>
      <c r="U612" s="30">
        <v>1</v>
      </c>
      <c r="V612" s="30">
        <f>STOCK!O1164</f>
        <v>0</v>
      </c>
      <c r="X612" s="30">
        <v>0</v>
      </c>
      <c r="Y612" s="30">
        <f t="shared" si="11"/>
        <v>0</v>
      </c>
      <c r="AG612" s="30">
        <f>STOCK!A1164</f>
        <v>0</v>
      </c>
      <c r="AI612" s="30">
        <v>0</v>
      </c>
    </row>
    <row r="613" spans="1:35" x14ac:dyDescent="0.15">
      <c r="A613" s="30">
        <f>STOCK!C1165</f>
        <v>0</v>
      </c>
      <c r="B613" s="30">
        <f>STOCK!D1165</f>
        <v>0</v>
      </c>
      <c r="C613" s="30">
        <f>STOCK!E1165</f>
        <v>0</v>
      </c>
      <c r="D613" s="30">
        <f>STOCK!F1165</f>
        <v>0</v>
      </c>
      <c r="E613" s="30">
        <f>STOCK!G1165</f>
        <v>0</v>
      </c>
      <c r="F613" s="30" t="e">
        <f>STOCK!#REF!</f>
        <v>#REF!</v>
      </c>
      <c r="G613" s="30">
        <f>STOCK!H1165</f>
        <v>0</v>
      </c>
      <c r="H613" s="30" t="e">
        <f>STOCK!#REF!</f>
        <v>#REF!</v>
      </c>
      <c r="I613" s="30">
        <f>STOCK!I1165</f>
        <v>0</v>
      </c>
      <c r="J613" s="30">
        <f>STOCK!J1165</f>
        <v>0</v>
      </c>
      <c r="K613" s="30" t="e">
        <f>STOCK!#REF!</f>
        <v>#REF!</v>
      </c>
      <c r="L613" s="30">
        <f>STOCK!K1165</f>
        <v>0</v>
      </c>
      <c r="U613" s="30">
        <v>1</v>
      </c>
      <c r="V613" s="30">
        <f>STOCK!O1165</f>
        <v>0</v>
      </c>
      <c r="X613" s="30">
        <v>0</v>
      </c>
      <c r="Y613" s="30">
        <f t="shared" si="11"/>
        <v>0</v>
      </c>
      <c r="AG613" s="30">
        <f>STOCK!A1165</f>
        <v>0</v>
      </c>
      <c r="AI613" s="30">
        <v>0</v>
      </c>
    </row>
    <row r="614" spans="1:35" x14ac:dyDescent="0.15">
      <c r="A614" s="30">
        <f>STOCK!C1166</f>
        <v>0</v>
      </c>
      <c r="B614" s="30">
        <f>STOCK!D1166</f>
        <v>0</v>
      </c>
      <c r="C614" s="30">
        <f>STOCK!E1166</f>
        <v>0</v>
      </c>
      <c r="D614" s="30">
        <f>STOCK!F1166</f>
        <v>0</v>
      </c>
      <c r="E614" s="30">
        <f>STOCK!G1166</f>
        <v>0</v>
      </c>
      <c r="F614" s="30" t="e">
        <f>STOCK!#REF!</f>
        <v>#REF!</v>
      </c>
      <c r="G614" s="30">
        <f>STOCK!H1166</f>
        <v>0</v>
      </c>
      <c r="H614" s="30" t="e">
        <f>STOCK!#REF!</f>
        <v>#REF!</v>
      </c>
      <c r="I614" s="30">
        <f>STOCK!I1166</f>
        <v>0</v>
      </c>
      <c r="J614" s="30">
        <f>STOCK!J1166</f>
        <v>0</v>
      </c>
      <c r="K614" s="30" t="e">
        <f>STOCK!#REF!</f>
        <v>#REF!</v>
      </c>
      <c r="L614" s="30">
        <f>STOCK!K1166</f>
        <v>0</v>
      </c>
      <c r="U614" s="30">
        <v>1</v>
      </c>
      <c r="V614" s="30">
        <f>STOCK!O1166</f>
        <v>0</v>
      </c>
      <c r="X614" s="30">
        <v>0</v>
      </c>
      <c r="Y614" s="30">
        <f t="shared" si="11"/>
        <v>0</v>
      </c>
      <c r="AG614" s="30">
        <f>STOCK!A1166</f>
        <v>0</v>
      </c>
      <c r="AI614" s="30">
        <v>0</v>
      </c>
    </row>
    <row r="615" spans="1:35" x14ac:dyDescent="0.15">
      <c r="A615" s="30">
        <f>STOCK!C1167</f>
        <v>0</v>
      </c>
      <c r="B615" s="30">
        <f>STOCK!D1167</f>
        <v>0</v>
      </c>
      <c r="C615" s="30">
        <f>STOCK!E1167</f>
        <v>0</v>
      </c>
      <c r="D615" s="30">
        <f>STOCK!F1167</f>
        <v>0</v>
      </c>
      <c r="E615" s="30">
        <f>STOCK!G1167</f>
        <v>0</v>
      </c>
      <c r="F615" s="30" t="e">
        <f>STOCK!#REF!</f>
        <v>#REF!</v>
      </c>
      <c r="G615" s="30">
        <f>STOCK!H1167</f>
        <v>0</v>
      </c>
      <c r="H615" s="30" t="e">
        <f>STOCK!#REF!</f>
        <v>#REF!</v>
      </c>
      <c r="I615" s="30">
        <f>STOCK!I1167</f>
        <v>0</v>
      </c>
      <c r="J615" s="30">
        <f>STOCK!J1167</f>
        <v>0</v>
      </c>
      <c r="K615" s="30" t="e">
        <f>STOCK!#REF!</f>
        <v>#REF!</v>
      </c>
      <c r="L615" s="30">
        <f>STOCK!K1167</f>
        <v>0</v>
      </c>
      <c r="U615" s="30">
        <v>1</v>
      </c>
      <c r="V615" s="30">
        <f>STOCK!O1167</f>
        <v>0</v>
      </c>
      <c r="X615" s="30">
        <v>0</v>
      </c>
      <c r="Y615" s="30">
        <f t="shared" si="11"/>
        <v>0</v>
      </c>
      <c r="AG615" s="30">
        <f>STOCK!A1167</f>
        <v>0</v>
      </c>
      <c r="AI615" s="30">
        <v>0</v>
      </c>
    </row>
    <row r="616" spans="1:35" x14ac:dyDescent="0.15">
      <c r="A616" s="30">
        <f>STOCK!C1168</f>
        <v>0</v>
      </c>
      <c r="B616" s="30">
        <f>STOCK!D1168</f>
        <v>0</v>
      </c>
      <c r="C616" s="30">
        <f>STOCK!E1168</f>
        <v>0</v>
      </c>
      <c r="D616" s="30">
        <f>STOCK!F1168</f>
        <v>0</v>
      </c>
      <c r="E616" s="30">
        <f>STOCK!G1168</f>
        <v>0</v>
      </c>
      <c r="F616" s="30" t="e">
        <f>STOCK!#REF!</f>
        <v>#REF!</v>
      </c>
      <c r="G616" s="30">
        <f>STOCK!H1168</f>
        <v>0</v>
      </c>
      <c r="H616" s="30" t="e">
        <f>STOCK!#REF!</f>
        <v>#REF!</v>
      </c>
      <c r="I616" s="30">
        <f>STOCK!I1168</f>
        <v>0</v>
      </c>
      <c r="J616" s="30">
        <f>STOCK!J1168</f>
        <v>0</v>
      </c>
      <c r="K616" s="30" t="e">
        <f>STOCK!#REF!</f>
        <v>#REF!</v>
      </c>
      <c r="L616" s="30">
        <f>STOCK!K1168</f>
        <v>0</v>
      </c>
      <c r="U616" s="30">
        <v>1</v>
      </c>
      <c r="V616" s="30">
        <f>STOCK!O1168</f>
        <v>0</v>
      </c>
      <c r="X616" s="30">
        <v>0</v>
      </c>
      <c r="Y616" s="30">
        <f t="shared" si="11"/>
        <v>0</v>
      </c>
      <c r="AG616" s="30">
        <f>STOCK!A1168</f>
        <v>0</v>
      </c>
      <c r="AI616" s="30">
        <v>0</v>
      </c>
    </row>
    <row r="617" spans="1:35" x14ac:dyDescent="0.15">
      <c r="A617" s="30">
        <f>STOCK!C1169</f>
        <v>0</v>
      </c>
      <c r="B617" s="30">
        <f>STOCK!D1169</f>
        <v>0</v>
      </c>
      <c r="C617" s="30">
        <f>STOCK!E1169</f>
        <v>0</v>
      </c>
      <c r="D617" s="30">
        <f>STOCK!F1169</f>
        <v>0</v>
      </c>
      <c r="E617" s="30">
        <f>STOCK!G1169</f>
        <v>0</v>
      </c>
      <c r="F617" s="30" t="e">
        <f>STOCK!#REF!</f>
        <v>#REF!</v>
      </c>
      <c r="G617" s="30">
        <f>STOCK!H1169</f>
        <v>0</v>
      </c>
      <c r="H617" s="30" t="e">
        <f>STOCK!#REF!</f>
        <v>#REF!</v>
      </c>
      <c r="I617" s="30">
        <f>STOCK!I1169</f>
        <v>0</v>
      </c>
      <c r="J617" s="30">
        <f>STOCK!J1169</f>
        <v>0</v>
      </c>
      <c r="K617" s="30" t="e">
        <f>STOCK!#REF!</f>
        <v>#REF!</v>
      </c>
      <c r="L617" s="30">
        <f>STOCK!K1169</f>
        <v>0</v>
      </c>
      <c r="U617" s="30">
        <v>1</v>
      </c>
      <c r="V617" s="30">
        <f>STOCK!O1169</f>
        <v>0</v>
      </c>
      <c r="X617" s="30">
        <v>0</v>
      </c>
      <c r="Y617" s="30">
        <f t="shared" si="11"/>
        <v>0</v>
      </c>
      <c r="AG617" s="30">
        <f>STOCK!A1169</f>
        <v>0</v>
      </c>
      <c r="AI617" s="30">
        <v>0</v>
      </c>
    </row>
    <row r="618" spans="1:35" x14ac:dyDescent="0.15">
      <c r="A618" s="30">
        <f>STOCK!C1170</f>
        <v>0</v>
      </c>
      <c r="B618" s="30">
        <f>STOCK!D1170</f>
        <v>0</v>
      </c>
      <c r="C618" s="30">
        <f>STOCK!E1170</f>
        <v>0</v>
      </c>
      <c r="D618" s="30">
        <f>STOCK!F1170</f>
        <v>0</v>
      </c>
      <c r="E618" s="30">
        <f>STOCK!G1170</f>
        <v>0</v>
      </c>
      <c r="F618" s="30" t="e">
        <f>STOCK!#REF!</f>
        <v>#REF!</v>
      </c>
      <c r="G618" s="30">
        <f>STOCK!H1170</f>
        <v>0</v>
      </c>
      <c r="H618" s="30" t="e">
        <f>STOCK!#REF!</f>
        <v>#REF!</v>
      </c>
      <c r="I618" s="30">
        <f>STOCK!I1170</f>
        <v>0</v>
      </c>
      <c r="J618" s="30">
        <f>STOCK!J1170</f>
        <v>0</v>
      </c>
      <c r="K618" s="30" t="e">
        <f>STOCK!#REF!</f>
        <v>#REF!</v>
      </c>
      <c r="L618" s="30">
        <f>STOCK!K1170</f>
        <v>0</v>
      </c>
      <c r="U618" s="30">
        <v>1</v>
      </c>
      <c r="V618" s="30">
        <f>STOCK!O1170</f>
        <v>0</v>
      </c>
      <c r="X618" s="30">
        <v>0</v>
      </c>
      <c r="Y618" s="30">
        <f t="shared" si="11"/>
        <v>0</v>
      </c>
      <c r="AG618" s="30">
        <f>STOCK!A1170</f>
        <v>0</v>
      </c>
      <c r="AI618" s="30">
        <v>0</v>
      </c>
    </row>
    <row r="619" spans="1:35" x14ac:dyDescent="0.15">
      <c r="A619" s="30">
        <f>STOCK!C1171</f>
        <v>0</v>
      </c>
      <c r="B619" s="30">
        <f>STOCK!D1171</f>
        <v>0</v>
      </c>
      <c r="C619" s="30">
        <f>STOCK!E1171</f>
        <v>0</v>
      </c>
      <c r="D619" s="30">
        <f>STOCK!F1171</f>
        <v>0</v>
      </c>
      <c r="E619" s="30">
        <f>STOCK!G1171</f>
        <v>0</v>
      </c>
      <c r="F619" s="30" t="e">
        <f>STOCK!#REF!</f>
        <v>#REF!</v>
      </c>
      <c r="G619" s="30">
        <f>STOCK!H1171</f>
        <v>0</v>
      </c>
      <c r="H619" s="30" t="e">
        <f>STOCK!#REF!</f>
        <v>#REF!</v>
      </c>
      <c r="I619" s="30">
        <f>STOCK!I1171</f>
        <v>0</v>
      </c>
      <c r="J619" s="30">
        <f>STOCK!J1171</f>
        <v>0</v>
      </c>
      <c r="K619" s="30" t="e">
        <f>STOCK!#REF!</f>
        <v>#REF!</v>
      </c>
      <c r="L619" s="30">
        <f>STOCK!K1171</f>
        <v>0</v>
      </c>
      <c r="U619" s="30">
        <v>1</v>
      </c>
      <c r="V619" s="30">
        <f>STOCK!O1171</f>
        <v>0</v>
      </c>
      <c r="X619" s="30">
        <v>0</v>
      </c>
      <c r="Y619" s="30">
        <f t="shared" si="11"/>
        <v>0</v>
      </c>
      <c r="AG619" s="30">
        <f>STOCK!A1171</f>
        <v>0</v>
      </c>
      <c r="AI619" s="30">
        <v>0</v>
      </c>
    </row>
    <row r="620" spans="1:35" x14ac:dyDescent="0.15">
      <c r="A620" s="30">
        <f>STOCK!C1172</f>
        <v>0</v>
      </c>
      <c r="B620" s="30">
        <f>STOCK!D1172</f>
        <v>0</v>
      </c>
      <c r="C620" s="30">
        <f>STOCK!E1172</f>
        <v>0</v>
      </c>
      <c r="D620" s="30">
        <f>STOCK!F1172</f>
        <v>0</v>
      </c>
      <c r="E620" s="30">
        <f>STOCK!G1172</f>
        <v>0</v>
      </c>
      <c r="F620" s="30" t="e">
        <f>STOCK!#REF!</f>
        <v>#REF!</v>
      </c>
      <c r="G620" s="30">
        <f>STOCK!H1172</f>
        <v>0</v>
      </c>
      <c r="H620" s="30" t="e">
        <f>STOCK!#REF!</f>
        <v>#REF!</v>
      </c>
      <c r="I620" s="30">
        <f>STOCK!I1172</f>
        <v>0</v>
      </c>
      <c r="J620" s="30">
        <f>STOCK!J1172</f>
        <v>0</v>
      </c>
      <c r="K620" s="30" t="e">
        <f>STOCK!#REF!</f>
        <v>#REF!</v>
      </c>
      <c r="L620" s="30">
        <f>STOCK!K1172</f>
        <v>0</v>
      </c>
      <c r="U620" s="30">
        <v>1</v>
      </c>
      <c r="V620" s="30">
        <f>STOCK!O1172</f>
        <v>0</v>
      </c>
      <c r="X620" s="30">
        <v>0</v>
      </c>
      <c r="Y620" s="30">
        <f t="shared" si="11"/>
        <v>0</v>
      </c>
      <c r="AG620" s="30">
        <f>STOCK!A1172</f>
        <v>0</v>
      </c>
      <c r="AI620" s="30">
        <v>0</v>
      </c>
    </row>
    <row r="621" spans="1:35" x14ac:dyDescent="0.15">
      <c r="A621" s="30">
        <f>STOCK!C1173</f>
        <v>0</v>
      </c>
      <c r="B621" s="30">
        <f>STOCK!D1173</f>
        <v>0</v>
      </c>
      <c r="C621" s="30">
        <f>STOCK!E1173</f>
        <v>0</v>
      </c>
      <c r="D621" s="30">
        <f>STOCK!F1173</f>
        <v>0</v>
      </c>
      <c r="E621" s="30">
        <f>STOCK!G1173</f>
        <v>0</v>
      </c>
      <c r="F621" s="30" t="e">
        <f>STOCK!#REF!</f>
        <v>#REF!</v>
      </c>
      <c r="G621" s="30">
        <f>STOCK!H1173</f>
        <v>0</v>
      </c>
      <c r="H621" s="30" t="e">
        <f>STOCK!#REF!</f>
        <v>#REF!</v>
      </c>
      <c r="I621" s="30">
        <f>STOCK!I1173</f>
        <v>0</v>
      </c>
      <c r="J621" s="30">
        <f>STOCK!J1173</f>
        <v>0</v>
      </c>
      <c r="K621" s="30" t="e">
        <f>STOCK!#REF!</f>
        <v>#REF!</v>
      </c>
      <c r="L621" s="30">
        <f>STOCK!K1173</f>
        <v>0</v>
      </c>
      <c r="U621" s="30">
        <v>1</v>
      </c>
      <c r="V621" s="30">
        <f>STOCK!O1173</f>
        <v>0</v>
      </c>
      <c r="X621" s="30">
        <v>0</v>
      </c>
      <c r="Y621" s="30">
        <f t="shared" si="11"/>
        <v>0</v>
      </c>
      <c r="AG621" s="30">
        <f>STOCK!A1173</f>
        <v>0</v>
      </c>
      <c r="AI621" s="30">
        <v>0</v>
      </c>
    </row>
    <row r="622" spans="1:35" x14ac:dyDescent="0.15">
      <c r="A622" s="30">
        <f>STOCK!C1174</f>
        <v>0</v>
      </c>
      <c r="B622" s="30">
        <f>STOCK!D1174</f>
        <v>0</v>
      </c>
      <c r="C622" s="30">
        <f>STOCK!E1174</f>
        <v>0</v>
      </c>
      <c r="D622" s="30">
        <f>STOCK!F1174</f>
        <v>0</v>
      </c>
      <c r="E622" s="30">
        <f>STOCK!G1174</f>
        <v>0</v>
      </c>
      <c r="F622" s="30" t="e">
        <f>STOCK!#REF!</f>
        <v>#REF!</v>
      </c>
      <c r="G622" s="30">
        <f>STOCK!H1174</f>
        <v>0</v>
      </c>
      <c r="H622" s="30" t="e">
        <f>STOCK!#REF!</f>
        <v>#REF!</v>
      </c>
      <c r="I622" s="30">
        <f>STOCK!I1174</f>
        <v>0</v>
      </c>
      <c r="J622" s="30">
        <f>STOCK!J1174</f>
        <v>0</v>
      </c>
      <c r="K622" s="30" t="e">
        <f>STOCK!#REF!</f>
        <v>#REF!</v>
      </c>
      <c r="L622" s="30">
        <f>STOCK!K1174</f>
        <v>0</v>
      </c>
      <c r="U622" s="30">
        <v>1</v>
      </c>
      <c r="V622" s="30">
        <f>STOCK!O1174</f>
        <v>0</v>
      </c>
      <c r="X622" s="30">
        <v>0</v>
      </c>
      <c r="Y622" s="30">
        <f t="shared" si="11"/>
        <v>0</v>
      </c>
      <c r="AG622" s="30">
        <f>STOCK!A1174</f>
        <v>0</v>
      </c>
      <c r="AI622" s="30">
        <v>0</v>
      </c>
    </row>
    <row r="623" spans="1:35" x14ac:dyDescent="0.15">
      <c r="A623" s="30">
        <f>STOCK!C1175</f>
        <v>0</v>
      </c>
      <c r="B623" s="30">
        <f>STOCK!D1175</f>
        <v>0</v>
      </c>
      <c r="C623" s="30">
        <f>STOCK!E1175</f>
        <v>0</v>
      </c>
      <c r="D623" s="30">
        <f>STOCK!F1175</f>
        <v>0</v>
      </c>
      <c r="E623" s="30">
        <f>STOCK!G1175</f>
        <v>0</v>
      </c>
      <c r="F623" s="30" t="e">
        <f>STOCK!#REF!</f>
        <v>#REF!</v>
      </c>
      <c r="G623" s="30">
        <f>STOCK!H1175</f>
        <v>0</v>
      </c>
      <c r="H623" s="30" t="e">
        <f>STOCK!#REF!</f>
        <v>#REF!</v>
      </c>
      <c r="I623" s="30">
        <f>STOCK!I1175</f>
        <v>0</v>
      </c>
      <c r="J623" s="30">
        <f>STOCK!J1175</f>
        <v>0</v>
      </c>
      <c r="K623" s="30" t="e">
        <f>STOCK!#REF!</f>
        <v>#REF!</v>
      </c>
      <c r="L623" s="30">
        <f>STOCK!K1175</f>
        <v>0</v>
      </c>
      <c r="U623" s="30">
        <v>1</v>
      </c>
      <c r="V623" s="30">
        <f>STOCK!O1175</f>
        <v>0</v>
      </c>
      <c r="X623" s="30">
        <v>0</v>
      </c>
      <c r="Y623" s="30">
        <f t="shared" si="11"/>
        <v>0</v>
      </c>
      <c r="AG623" s="30">
        <f>STOCK!A1175</f>
        <v>0</v>
      </c>
      <c r="AI623" s="30">
        <v>0</v>
      </c>
    </row>
    <row r="624" spans="1:35" x14ac:dyDescent="0.15">
      <c r="A624" s="30">
        <f>STOCK!C1176</f>
        <v>0</v>
      </c>
      <c r="B624" s="30">
        <f>STOCK!D1176</f>
        <v>0</v>
      </c>
      <c r="C624" s="30">
        <f>STOCK!E1176</f>
        <v>0</v>
      </c>
      <c r="D624" s="30">
        <f>STOCK!F1176</f>
        <v>0</v>
      </c>
      <c r="E624" s="30">
        <f>STOCK!G1176</f>
        <v>0</v>
      </c>
      <c r="F624" s="30" t="e">
        <f>STOCK!#REF!</f>
        <v>#REF!</v>
      </c>
      <c r="G624" s="30">
        <f>STOCK!H1176</f>
        <v>0</v>
      </c>
      <c r="H624" s="30" t="e">
        <f>STOCK!#REF!</f>
        <v>#REF!</v>
      </c>
      <c r="I624" s="30">
        <f>STOCK!I1176</f>
        <v>0</v>
      </c>
      <c r="J624" s="30">
        <f>STOCK!J1176</f>
        <v>0</v>
      </c>
      <c r="K624" s="30" t="e">
        <f>STOCK!#REF!</f>
        <v>#REF!</v>
      </c>
      <c r="L624" s="30">
        <f>STOCK!K1176</f>
        <v>0</v>
      </c>
      <c r="U624" s="30">
        <v>1</v>
      </c>
      <c r="V624" s="30">
        <f>STOCK!O1176</f>
        <v>0</v>
      </c>
      <c r="X624" s="30">
        <v>0</v>
      </c>
      <c r="Y624" s="30">
        <f t="shared" si="11"/>
        <v>0</v>
      </c>
      <c r="AG624" s="30">
        <f>STOCK!A1176</f>
        <v>0</v>
      </c>
      <c r="AI624" s="30">
        <v>0</v>
      </c>
    </row>
    <row r="625" spans="1:35" x14ac:dyDescent="0.15">
      <c r="A625" s="30">
        <f>STOCK!C1177</f>
        <v>0</v>
      </c>
      <c r="B625" s="30">
        <f>STOCK!D1177</f>
        <v>0</v>
      </c>
      <c r="C625" s="30">
        <f>STOCK!E1177</f>
        <v>0</v>
      </c>
      <c r="D625" s="30">
        <f>STOCK!F1177</f>
        <v>0</v>
      </c>
      <c r="E625" s="30">
        <f>STOCK!G1177</f>
        <v>0</v>
      </c>
      <c r="F625" s="30" t="e">
        <f>STOCK!#REF!</f>
        <v>#REF!</v>
      </c>
      <c r="G625" s="30">
        <f>STOCK!H1177</f>
        <v>0</v>
      </c>
      <c r="H625" s="30" t="e">
        <f>STOCK!#REF!</f>
        <v>#REF!</v>
      </c>
      <c r="I625" s="30">
        <f>STOCK!I1177</f>
        <v>0</v>
      </c>
      <c r="J625" s="30">
        <f>STOCK!J1177</f>
        <v>0</v>
      </c>
      <c r="K625" s="30" t="e">
        <f>STOCK!#REF!</f>
        <v>#REF!</v>
      </c>
      <c r="L625" s="30">
        <f>STOCK!K1177</f>
        <v>0</v>
      </c>
      <c r="U625" s="30">
        <v>1</v>
      </c>
      <c r="V625" s="30">
        <f>STOCK!O1177</f>
        <v>0</v>
      </c>
      <c r="X625" s="30">
        <v>0</v>
      </c>
      <c r="Y625" s="30">
        <f t="shared" si="11"/>
        <v>0</v>
      </c>
      <c r="AG625" s="30">
        <f>STOCK!A1177</f>
        <v>0</v>
      </c>
      <c r="AI625" s="30">
        <v>0</v>
      </c>
    </row>
    <row r="626" spans="1:35" x14ac:dyDescent="0.15">
      <c r="A626" s="30">
        <f>STOCK!C1178</f>
        <v>0</v>
      </c>
      <c r="B626" s="30">
        <f>STOCK!D1178</f>
        <v>0</v>
      </c>
      <c r="C626" s="30">
        <f>STOCK!E1178</f>
        <v>0</v>
      </c>
      <c r="D626" s="30">
        <f>STOCK!F1178</f>
        <v>0</v>
      </c>
      <c r="E626" s="30">
        <f>STOCK!G1178</f>
        <v>0</v>
      </c>
      <c r="F626" s="30" t="e">
        <f>STOCK!#REF!</f>
        <v>#REF!</v>
      </c>
      <c r="G626" s="30">
        <f>STOCK!H1178</f>
        <v>0</v>
      </c>
      <c r="H626" s="30" t="e">
        <f>STOCK!#REF!</f>
        <v>#REF!</v>
      </c>
      <c r="I626" s="30">
        <f>STOCK!I1178</f>
        <v>0</v>
      </c>
      <c r="J626" s="30">
        <f>STOCK!J1178</f>
        <v>0</v>
      </c>
      <c r="K626" s="30" t="e">
        <f>STOCK!#REF!</f>
        <v>#REF!</v>
      </c>
      <c r="L626" s="30">
        <f>STOCK!K1178</f>
        <v>0</v>
      </c>
      <c r="U626" s="30">
        <v>1</v>
      </c>
      <c r="V626" s="30">
        <f>STOCK!O1178</f>
        <v>0</v>
      </c>
      <c r="X626" s="30">
        <v>0</v>
      </c>
      <c r="Y626" s="30">
        <f t="shared" si="11"/>
        <v>0</v>
      </c>
      <c r="AG626" s="30">
        <f>STOCK!A1178</f>
        <v>0</v>
      </c>
      <c r="AI626" s="30">
        <v>0</v>
      </c>
    </row>
    <row r="627" spans="1:35" x14ac:dyDescent="0.15">
      <c r="A627" s="30">
        <f>STOCK!C1179</f>
        <v>0</v>
      </c>
      <c r="B627" s="30">
        <f>STOCK!D1179</f>
        <v>0</v>
      </c>
      <c r="C627" s="30">
        <f>STOCK!E1179</f>
        <v>0</v>
      </c>
      <c r="D627" s="30">
        <f>STOCK!F1179</f>
        <v>0</v>
      </c>
      <c r="E627" s="30">
        <f>STOCK!G1179</f>
        <v>0</v>
      </c>
      <c r="F627" s="30" t="e">
        <f>STOCK!#REF!</f>
        <v>#REF!</v>
      </c>
      <c r="G627" s="30">
        <f>STOCK!H1179</f>
        <v>0</v>
      </c>
      <c r="H627" s="30" t="e">
        <f>STOCK!#REF!</f>
        <v>#REF!</v>
      </c>
      <c r="I627" s="30">
        <f>STOCK!I1179</f>
        <v>0</v>
      </c>
      <c r="J627" s="30">
        <f>STOCK!J1179</f>
        <v>0</v>
      </c>
      <c r="K627" s="30" t="e">
        <f>STOCK!#REF!</f>
        <v>#REF!</v>
      </c>
      <c r="L627" s="30">
        <f>STOCK!K1179</f>
        <v>0</v>
      </c>
      <c r="U627" s="30">
        <v>1</v>
      </c>
      <c r="V627" s="30">
        <f>STOCK!O1179</f>
        <v>0</v>
      </c>
      <c r="X627" s="30">
        <v>0</v>
      </c>
      <c r="Y627" s="30">
        <f t="shared" si="11"/>
        <v>0</v>
      </c>
      <c r="AG627" s="30">
        <f>STOCK!A1179</f>
        <v>0</v>
      </c>
      <c r="AI627" s="30">
        <v>0</v>
      </c>
    </row>
    <row r="628" spans="1:35" x14ac:dyDescent="0.15">
      <c r="A628" s="30">
        <f>STOCK!C1180</f>
        <v>0</v>
      </c>
      <c r="B628" s="30">
        <f>STOCK!D1180</f>
        <v>0</v>
      </c>
      <c r="C628" s="30">
        <f>STOCK!E1180</f>
        <v>0</v>
      </c>
      <c r="D628" s="30">
        <f>STOCK!F1180</f>
        <v>0</v>
      </c>
      <c r="E628" s="30">
        <f>STOCK!G1180</f>
        <v>0</v>
      </c>
      <c r="F628" s="30" t="e">
        <f>STOCK!#REF!</f>
        <v>#REF!</v>
      </c>
      <c r="G628" s="30">
        <f>STOCK!H1180</f>
        <v>0</v>
      </c>
      <c r="H628" s="30" t="e">
        <f>STOCK!#REF!</f>
        <v>#REF!</v>
      </c>
      <c r="I628" s="30">
        <f>STOCK!I1180</f>
        <v>0</v>
      </c>
      <c r="J628" s="30">
        <f>STOCK!J1180</f>
        <v>0</v>
      </c>
      <c r="K628" s="30" t="e">
        <f>STOCK!#REF!</f>
        <v>#REF!</v>
      </c>
      <c r="L628" s="30">
        <f>STOCK!K1180</f>
        <v>0</v>
      </c>
      <c r="U628" s="30">
        <v>1</v>
      </c>
      <c r="V628" s="30">
        <f>STOCK!O1180</f>
        <v>0</v>
      </c>
      <c r="X628" s="30">
        <v>0</v>
      </c>
      <c r="Y628" s="30">
        <f t="shared" si="11"/>
        <v>0</v>
      </c>
      <c r="AG628" s="30">
        <f>STOCK!A1180</f>
        <v>0</v>
      </c>
      <c r="AI628" s="30">
        <v>0</v>
      </c>
    </row>
    <row r="629" spans="1:35" x14ac:dyDescent="0.15">
      <c r="A629" s="30">
        <f>STOCK!C1181</f>
        <v>0</v>
      </c>
      <c r="B629" s="30">
        <f>STOCK!D1181</f>
        <v>0</v>
      </c>
      <c r="C629" s="30">
        <f>STOCK!E1181</f>
        <v>0</v>
      </c>
      <c r="D629" s="30">
        <f>STOCK!F1181</f>
        <v>0</v>
      </c>
      <c r="E629" s="30">
        <f>STOCK!G1181</f>
        <v>0</v>
      </c>
      <c r="F629" s="30" t="e">
        <f>STOCK!#REF!</f>
        <v>#REF!</v>
      </c>
      <c r="G629" s="30">
        <f>STOCK!H1181</f>
        <v>0</v>
      </c>
      <c r="H629" s="30" t="e">
        <f>STOCK!#REF!</f>
        <v>#REF!</v>
      </c>
      <c r="I629" s="30">
        <f>STOCK!I1181</f>
        <v>0</v>
      </c>
      <c r="J629" s="30">
        <f>STOCK!J1181</f>
        <v>0</v>
      </c>
      <c r="K629" s="30" t="e">
        <f>STOCK!#REF!</f>
        <v>#REF!</v>
      </c>
      <c r="L629" s="30">
        <f>STOCK!K1181</f>
        <v>0</v>
      </c>
      <c r="U629" s="30">
        <v>1</v>
      </c>
      <c r="V629" s="30">
        <f>STOCK!O1181</f>
        <v>0</v>
      </c>
      <c r="X629" s="30">
        <v>0</v>
      </c>
      <c r="Y629" s="30">
        <f t="shared" si="11"/>
        <v>0</v>
      </c>
      <c r="AG629" s="30">
        <f>STOCK!A1181</f>
        <v>0</v>
      </c>
      <c r="AI629" s="30">
        <v>0</v>
      </c>
    </row>
    <row r="630" spans="1:35" x14ac:dyDescent="0.15">
      <c r="A630" s="30">
        <f>STOCK!C1182</f>
        <v>0</v>
      </c>
      <c r="B630" s="30">
        <f>STOCK!D1182</f>
        <v>0</v>
      </c>
      <c r="C630" s="30">
        <f>STOCK!E1182</f>
        <v>0</v>
      </c>
      <c r="D630" s="30">
        <f>STOCK!F1182</f>
        <v>0</v>
      </c>
      <c r="E630" s="30">
        <f>STOCK!G1182</f>
        <v>0</v>
      </c>
      <c r="F630" s="30" t="e">
        <f>STOCK!#REF!</f>
        <v>#REF!</v>
      </c>
      <c r="G630" s="30">
        <f>STOCK!H1182</f>
        <v>0</v>
      </c>
      <c r="H630" s="30" t="e">
        <f>STOCK!#REF!</f>
        <v>#REF!</v>
      </c>
      <c r="I630" s="30">
        <f>STOCK!I1182</f>
        <v>0</v>
      </c>
      <c r="J630" s="30">
        <f>STOCK!J1182</f>
        <v>0</v>
      </c>
      <c r="K630" s="30" t="e">
        <f>STOCK!#REF!</f>
        <v>#REF!</v>
      </c>
      <c r="L630" s="30">
        <f>STOCK!K1182</f>
        <v>0</v>
      </c>
      <c r="U630" s="30">
        <v>1</v>
      </c>
      <c r="V630" s="30">
        <f>STOCK!O1182</f>
        <v>0</v>
      </c>
      <c r="X630" s="30">
        <v>0</v>
      </c>
      <c r="Y630" s="30">
        <f t="shared" si="11"/>
        <v>0</v>
      </c>
      <c r="AG630" s="30">
        <f>STOCK!A1182</f>
        <v>0</v>
      </c>
      <c r="AI630" s="30">
        <v>0</v>
      </c>
    </row>
    <row r="631" spans="1:35" x14ac:dyDescent="0.15">
      <c r="A631" s="30">
        <f>STOCK!C1183</f>
        <v>0</v>
      </c>
      <c r="B631" s="30">
        <f>STOCK!D1183</f>
        <v>0</v>
      </c>
      <c r="C631" s="30">
        <f>STOCK!E1183</f>
        <v>0</v>
      </c>
      <c r="D631" s="30">
        <f>STOCK!F1183</f>
        <v>0</v>
      </c>
      <c r="E631" s="30">
        <f>STOCK!G1183</f>
        <v>0</v>
      </c>
      <c r="F631" s="30" t="e">
        <f>STOCK!#REF!</f>
        <v>#REF!</v>
      </c>
      <c r="G631" s="30">
        <f>STOCK!H1183</f>
        <v>0</v>
      </c>
      <c r="H631" s="30" t="e">
        <f>STOCK!#REF!</f>
        <v>#REF!</v>
      </c>
      <c r="I631" s="30">
        <f>STOCK!I1183</f>
        <v>0</v>
      </c>
      <c r="J631" s="30">
        <f>STOCK!J1183</f>
        <v>0</v>
      </c>
      <c r="K631" s="30" t="e">
        <f>STOCK!#REF!</f>
        <v>#REF!</v>
      </c>
      <c r="L631" s="30">
        <f>STOCK!K1183</f>
        <v>0</v>
      </c>
      <c r="U631" s="30">
        <v>1</v>
      </c>
      <c r="V631" s="30">
        <f>STOCK!O1183</f>
        <v>0</v>
      </c>
      <c r="X631" s="30">
        <v>0</v>
      </c>
      <c r="Y631" s="30">
        <f t="shared" si="11"/>
        <v>0</v>
      </c>
      <c r="AG631" s="30">
        <f>STOCK!A1183</f>
        <v>0</v>
      </c>
      <c r="AI631" s="30">
        <v>0</v>
      </c>
    </row>
    <row r="632" spans="1:35" x14ac:dyDescent="0.15">
      <c r="A632" s="30">
        <f>STOCK!C1184</f>
        <v>0</v>
      </c>
      <c r="B632" s="30">
        <f>STOCK!D1184</f>
        <v>0</v>
      </c>
      <c r="C632" s="30">
        <f>STOCK!E1184</f>
        <v>0</v>
      </c>
      <c r="D632" s="30">
        <f>STOCK!F1184</f>
        <v>0</v>
      </c>
      <c r="E632" s="30">
        <f>STOCK!G1184</f>
        <v>0</v>
      </c>
      <c r="F632" s="30" t="e">
        <f>STOCK!#REF!</f>
        <v>#REF!</v>
      </c>
      <c r="G632" s="30">
        <f>STOCK!H1184</f>
        <v>0</v>
      </c>
      <c r="H632" s="30" t="e">
        <f>STOCK!#REF!</f>
        <v>#REF!</v>
      </c>
      <c r="I632" s="30">
        <f>STOCK!I1184</f>
        <v>0</v>
      </c>
      <c r="J632" s="30">
        <f>STOCK!J1184</f>
        <v>0</v>
      </c>
      <c r="K632" s="30" t="e">
        <f>STOCK!#REF!</f>
        <v>#REF!</v>
      </c>
      <c r="L632" s="30">
        <f>STOCK!K1184</f>
        <v>0</v>
      </c>
      <c r="U632" s="30">
        <v>1</v>
      </c>
      <c r="V632" s="30">
        <f>STOCK!O1184</f>
        <v>0</v>
      </c>
      <c r="X632" s="30">
        <v>0</v>
      </c>
      <c r="Y632" s="30">
        <f t="shared" si="11"/>
        <v>0</v>
      </c>
      <c r="AG632" s="30">
        <f>STOCK!A1184</f>
        <v>0</v>
      </c>
      <c r="AI632" s="30">
        <v>0</v>
      </c>
    </row>
    <row r="633" spans="1:35" x14ac:dyDescent="0.15">
      <c r="A633" s="30">
        <f>STOCK!C1185</f>
        <v>0</v>
      </c>
      <c r="B633" s="30">
        <f>STOCK!D1185</f>
        <v>0</v>
      </c>
      <c r="C633" s="30">
        <f>STOCK!E1185</f>
        <v>0</v>
      </c>
      <c r="D633" s="30">
        <f>STOCK!F1185</f>
        <v>0</v>
      </c>
      <c r="E633" s="30">
        <f>STOCK!G1185</f>
        <v>0</v>
      </c>
      <c r="F633" s="30" t="e">
        <f>STOCK!#REF!</f>
        <v>#REF!</v>
      </c>
      <c r="G633" s="30">
        <f>STOCK!H1185</f>
        <v>0</v>
      </c>
      <c r="H633" s="30" t="e">
        <f>STOCK!#REF!</f>
        <v>#REF!</v>
      </c>
      <c r="I633" s="30">
        <f>STOCK!I1185</f>
        <v>0</v>
      </c>
      <c r="J633" s="30">
        <f>STOCK!J1185</f>
        <v>0</v>
      </c>
      <c r="K633" s="30" t="e">
        <f>STOCK!#REF!</f>
        <v>#REF!</v>
      </c>
      <c r="L633" s="30">
        <f>STOCK!K1185</f>
        <v>0</v>
      </c>
      <c r="U633" s="30">
        <v>1</v>
      </c>
      <c r="V633" s="30">
        <f>STOCK!O1185</f>
        <v>0</v>
      </c>
      <c r="X633" s="30">
        <v>0</v>
      </c>
      <c r="Y633" s="30">
        <f t="shared" si="11"/>
        <v>0</v>
      </c>
      <c r="AG633" s="30">
        <f>STOCK!A1185</f>
        <v>0</v>
      </c>
      <c r="AI633" s="30">
        <v>0</v>
      </c>
    </row>
    <row r="634" spans="1:35" x14ac:dyDescent="0.15">
      <c r="A634" s="30">
        <f>STOCK!C1186</f>
        <v>0</v>
      </c>
      <c r="B634" s="30">
        <f>STOCK!D1186</f>
        <v>0</v>
      </c>
      <c r="C634" s="30">
        <f>STOCK!E1186</f>
        <v>0</v>
      </c>
      <c r="D634" s="30">
        <f>STOCK!F1186</f>
        <v>0</v>
      </c>
      <c r="E634" s="30">
        <f>STOCK!G1186</f>
        <v>0</v>
      </c>
      <c r="F634" s="30" t="e">
        <f>STOCK!#REF!</f>
        <v>#REF!</v>
      </c>
      <c r="G634" s="30">
        <f>STOCK!H1186</f>
        <v>0</v>
      </c>
      <c r="H634" s="30" t="e">
        <f>STOCK!#REF!</f>
        <v>#REF!</v>
      </c>
      <c r="I634" s="30">
        <f>STOCK!I1186</f>
        <v>0</v>
      </c>
      <c r="J634" s="30">
        <f>STOCK!J1186</f>
        <v>0</v>
      </c>
      <c r="K634" s="30" t="e">
        <f>STOCK!#REF!</f>
        <v>#REF!</v>
      </c>
      <c r="L634" s="30">
        <f>STOCK!K1186</f>
        <v>0</v>
      </c>
      <c r="U634" s="30">
        <v>1</v>
      </c>
      <c r="V634" s="30">
        <f>STOCK!O1186</f>
        <v>0</v>
      </c>
      <c r="X634" s="30">
        <v>0</v>
      </c>
      <c r="Y634" s="30">
        <f t="shared" si="11"/>
        <v>0</v>
      </c>
      <c r="AG634" s="30">
        <f>STOCK!A1186</f>
        <v>0</v>
      </c>
      <c r="AI634" s="30">
        <v>0</v>
      </c>
    </row>
    <row r="635" spans="1:35" x14ac:dyDescent="0.15">
      <c r="A635" s="30">
        <f>STOCK!C1187</f>
        <v>0</v>
      </c>
      <c r="B635" s="30">
        <f>STOCK!D1187</f>
        <v>0</v>
      </c>
      <c r="C635" s="30">
        <f>STOCK!E1187</f>
        <v>0</v>
      </c>
      <c r="D635" s="30">
        <f>STOCK!F1187</f>
        <v>0</v>
      </c>
      <c r="E635" s="30">
        <f>STOCK!G1187</f>
        <v>0</v>
      </c>
      <c r="F635" s="30" t="e">
        <f>STOCK!#REF!</f>
        <v>#REF!</v>
      </c>
      <c r="G635" s="30">
        <f>STOCK!H1187</f>
        <v>0</v>
      </c>
      <c r="H635" s="30" t="e">
        <f>STOCK!#REF!</f>
        <v>#REF!</v>
      </c>
      <c r="I635" s="30">
        <f>STOCK!I1187</f>
        <v>0</v>
      </c>
      <c r="J635" s="30">
        <f>STOCK!J1187</f>
        <v>0</v>
      </c>
      <c r="K635" s="30" t="e">
        <f>STOCK!#REF!</f>
        <v>#REF!</v>
      </c>
      <c r="L635" s="30">
        <f>STOCK!K1187</f>
        <v>0</v>
      </c>
      <c r="U635" s="30">
        <v>1</v>
      </c>
      <c r="V635" s="30">
        <f>STOCK!O1187</f>
        <v>0</v>
      </c>
      <c r="X635" s="30">
        <v>0</v>
      </c>
      <c r="Y635" s="30">
        <f t="shared" si="11"/>
        <v>0</v>
      </c>
      <c r="AG635" s="30">
        <f>STOCK!A1187</f>
        <v>0</v>
      </c>
      <c r="AI635" s="30">
        <v>0</v>
      </c>
    </row>
    <row r="636" spans="1:35" x14ac:dyDescent="0.15">
      <c r="A636" s="30">
        <f>STOCK!C1188</f>
        <v>0</v>
      </c>
      <c r="B636" s="30">
        <f>STOCK!D1188</f>
        <v>0</v>
      </c>
      <c r="C636" s="30">
        <f>STOCK!E1188</f>
        <v>0</v>
      </c>
      <c r="D636" s="30">
        <f>STOCK!F1188</f>
        <v>0</v>
      </c>
      <c r="E636" s="30">
        <f>STOCK!G1188</f>
        <v>0</v>
      </c>
      <c r="F636" s="30" t="e">
        <f>STOCK!#REF!</f>
        <v>#REF!</v>
      </c>
      <c r="G636" s="30">
        <f>STOCK!H1188</f>
        <v>0</v>
      </c>
      <c r="H636" s="30" t="e">
        <f>STOCK!#REF!</f>
        <v>#REF!</v>
      </c>
      <c r="I636" s="30">
        <f>STOCK!I1188</f>
        <v>0</v>
      </c>
      <c r="J636" s="30">
        <f>STOCK!J1188</f>
        <v>0</v>
      </c>
      <c r="K636" s="30" t="e">
        <f>STOCK!#REF!</f>
        <v>#REF!</v>
      </c>
      <c r="L636" s="30">
        <f>STOCK!K1188</f>
        <v>0</v>
      </c>
      <c r="U636" s="30">
        <v>1</v>
      </c>
      <c r="V636" s="30">
        <f>STOCK!O1188</f>
        <v>0</v>
      </c>
      <c r="X636" s="30">
        <v>0</v>
      </c>
      <c r="Y636" s="30">
        <f t="shared" si="11"/>
        <v>0</v>
      </c>
      <c r="AG636" s="30">
        <f>STOCK!A1188</f>
        <v>0</v>
      </c>
      <c r="AI636" s="30">
        <v>0</v>
      </c>
    </row>
    <row r="637" spans="1:35" x14ac:dyDescent="0.15">
      <c r="A637" s="30">
        <f>STOCK!C1189</f>
        <v>0</v>
      </c>
      <c r="B637" s="30">
        <f>STOCK!D1189</f>
        <v>0</v>
      </c>
      <c r="C637" s="30">
        <f>STOCK!E1189</f>
        <v>0</v>
      </c>
      <c r="D637" s="30">
        <f>STOCK!F1189</f>
        <v>0</v>
      </c>
      <c r="E637" s="30">
        <f>STOCK!G1189</f>
        <v>0</v>
      </c>
      <c r="F637" s="30" t="e">
        <f>STOCK!#REF!</f>
        <v>#REF!</v>
      </c>
      <c r="G637" s="30">
        <f>STOCK!H1189</f>
        <v>0</v>
      </c>
      <c r="H637" s="30" t="e">
        <f>STOCK!#REF!</f>
        <v>#REF!</v>
      </c>
      <c r="I637" s="30">
        <f>STOCK!I1189</f>
        <v>0</v>
      </c>
      <c r="J637" s="30">
        <f>STOCK!J1189</f>
        <v>0</v>
      </c>
      <c r="K637" s="30" t="e">
        <f>STOCK!#REF!</f>
        <v>#REF!</v>
      </c>
      <c r="L637" s="30">
        <f>STOCK!K1189</f>
        <v>0</v>
      </c>
      <c r="U637" s="30">
        <v>1</v>
      </c>
      <c r="V637" s="30">
        <f>STOCK!O1189</f>
        <v>0</v>
      </c>
      <c r="X637" s="30">
        <v>0</v>
      </c>
      <c r="Y637" s="30">
        <f t="shared" si="11"/>
        <v>0</v>
      </c>
      <c r="AG637" s="30">
        <f>STOCK!A1189</f>
        <v>0</v>
      </c>
      <c r="AI637" s="30">
        <v>0</v>
      </c>
    </row>
    <row r="638" spans="1:35" x14ac:dyDescent="0.15">
      <c r="A638" s="30">
        <f>STOCK!C1190</f>
        <v>0</v>
      </c>
      <c r="B638" s="30">
        <f>STOCK!D1190</f>
        <v>0</v>
      </c>
      <c r="C638" s="30">
        <f>STOCK!E1190</f>
        <v>0</v>
      </c>
      <c r="D638" s="30">
        <f>STOCK!F1190</f>
        <v>0</v>
      </c>
      <c r="E638" s="30">
        <f>STOCK!G1190</f>
        <v>0</v>
      </c>
      <c r="F638" s="30" t="e">
        <f>STOCK!#REF!</f>
        <v>#REF!</v>
      </c>
      <c r="G638" s="30">
        <f>STOCK!H1190</f>
        <v>0</v>
      </c>
      <c r="H638" s="30" t="e">
        <f>STOCK!#REF!</f>
        <v>#REF!</v>
      </c>
      <c r="I638" s="30">
        <f>STOCK!I1190</f>
        <v>0</v>
      </c>
      <c r="J638" s="30">
        <f>STOCK!J1190</f>
        <v>0</v>
      </c>
      <c r="K638" s="30" t="e">
        <f>STOCK!#REF!</f>
        <v>#REF!</v>
      </c>
      <c r="L638" s="30">
        <f>STOCK!K1190</f>
        <v>0</v>
      </c>
      <c r="U638" s="30">
        <v>1</v>
      </c>
      <c r="V638" s="30">
        <f>STOCK!O1190</f>
        <v>0</v>
      </c>
      <c r="X638" s="30">
        <v>0</v>
      </c>
      <c r="Y638" s="30">
        <f t="shared" si="11"/>
        <v>0</v>
      </c>
      <c r="AG638" s="30">
        <f>STOCK!A1190</f>
        <v>0</v>
      </c>
      <c r="AI638" s="30">
        <v>0</v>
      </c>
    </row>
    <row r="639" spans="1:35" x14ac:dyDescent="0.15">
      <c r="A639" s="30">
        <f>STOCK!C1191</f>
        <v>0</v>
      </c>
      <c r="B639" s="30">
        <f>STOCK!D1191</f>
        <v>0</v>
      </c>
      <c r="C639" s="30">
        <f>STOCK!E1191</f>
        <v>0</v>
      </c>
      <c r="D639" s="30">
        <f>STOCK!F1191</f>
        <v>0</v>
      </c>
      <c r="E639" s="30">
        <f>STOCK!G1191</f>
        <v>0</v>
      </c>
      <c r="F639" s="30" t="e">
        <f>STOCK!#REF!</f>
        <v>#REF!</v>
      </c>
      <c r="G639" s="30">
        <f>STOCK!H1191</f>
        <v>0</v>
      </c>
      <c r="H639" s="30" t="e">
        <f>STOCK!#REF!</f>
        <v>#REF!</v>
      </c>
      <c r="I639" s="30">
        <f>STOCK!I1191</f>
        <v>0</v>
      </c>
      <c r="J639" s="30">
        <f>STOCK!J1191</f>
        <v>0</v>
      </c>
      <c r="K639" s="30" t="e">
        <f>STOCK!#REF!</f>
        <v>#REF!</v>
      </c>
      <c r="L639" s="30">
        <f>STOCK!K1191</f>
        <v>0</v>
      </c>
      <c r="U639" s="30">
        <v>1</v>
      </c>
      <c r="V639" s="30">
        <f>STOCK!O1191</f>
        <v>0</v>
      </c>
      <c r="X639" s="30">
        <v>0</v>
      </c>
      <c r="Y639" s="30">
        <f t="shared" si="11"/>
        <v>0</v>
      </c>
      <c r="AG639" s="30">
        <f>STOCK!A1191</f>
        <v>0</v>
      </c>
      <c r="AI639" s="30">
        <v>0</v>
      </c>
    </row>
    <row r="640" spans="1:35" x14ac:dyDescent="0.15">
      <c r="A640" s="30">
        <f>STOCK!C1192</f>
        <v>0</v>
      </c>
      <c r="B640" s="30">
        <f>STOCK!D1192</f>
        <v>0</v>
      </c>
      <c r="C640" s="30">
        <f>STOCK!E1192</f>
        <v>0</v>
      </c>
      <c r="D640" s="30">
        <f>STOCK!F1192</f>
        <v>0</v>
      </c>
      <c r="E640" s="30">
        <f>STOCK!G1192</f>
        <v>0</v>
      </c>
      <c r="F640" s="30" t="e">
        <f>STOCK!#REF!</f>
        <v>#REF!</v>
      </c>
      <c r="G640" s="30">
        <f>STOCK!H1192</f>
        <v>0</v>
      </c>
      <c r="H640" s="30" t="e">
        <f>STOCK!#REF!</f>
        <v>#REF!</v>
      </c>
      <c r="I640" s="30">
        <f>STOCK!I1192</f>
        <v>0</v>
      </c>
      <c r="J640" s="30">
        <f>STOCK!J1192</f>
        <v>0</v>
      </c>
      <c r="K640" s="30" t="e">
        <f>STOCK!#REF!</f>
        <v>#REF!</v>
      </c>
      <c r="L640" s="30">
        <f>STOCK!K1192</f>
        <v>0</v>
      </c>
      <c r="U640" s="30">
        <v>1</v>
      </c>
      <c r="V640" s="30">
        <f>STOCK!O1192</f>
        <v>0</v>
      </c>
      <c r="X640" s="30">
        <v>0</v>
      </c>
      <c r="Y640" s="30">
        <f t="shared" si="11"/>
        <v>0</v>
      </c>
      <c r="AG640" s="30">
        <f>STOCK!A1192</f>
        <v>0</v>
      </c>
      <c r="AI640" s="30">
        <v>0</v>
      </c>
    </row>
    <row r="641" spans="1:35" x14ac:dyDescent="0.15">
      <c r="A641" s="30">
        <f>STOCK!C1193</f>
        <v>0</v>
      </c>
      <c r="B641" s="30">
        <f>STOCK!D1193</f>
        <v>0</v>
      </c>
      <c r="C641" s="30">
        <f>STOCK!E1193</f>
        <v>0</v>
      </c>
      <c r="D641" s="30">
        <f>STOCK!F1193</f>
        <v>0</v>
      </c>
      <c r="E641" s="30">
        <f>STOCK!G1193</f>
        <v>0</v>
      </c>
      <c r="F641" s="30" t="e">
        <f>STOCK!#REF!</f>
        <v>#REF!</v>
      </c>
      <c r="G641" s="30">
        <f>STOCK!H1193</f>
        <v>0</v>
      </c>
      <c r="H641" s="30" t="e">
        <f>STOCK!#REF!</f>
        <v>#REF!</v>
      </c>
      <c r="I641" s="30">
        <f>STOCK!I1193</f>
        <v>0</v>
      </c>
      <c r="J641" s="30">
        <f>STOCK!J1193</f>
        <v>0</v>
      </c>
      <c r="K641" s="30" t="e">
        <f>STOCK!#REF!</f>
        <v>#REF!</v>
      </c>
      <c r="L641" s="30">
        <f>STOCK!K1193</f>
        <v>0</v>
      </c>
      <c r="U641" s="30">
        <v>1</v>
      </c>
      <c r="V641" s="30">
        <f>STOCK!O1193</f>
        <v>0</v>
      </c>
      <c r="X641" s="30">
        <v>0</v>
      </c>
      <c r="Y641" s="30">
        <f t="shared" si="11"/>
        <v>0</v>
      </c>
      <c r="AG641" s="30">
        <f>STOCK!A1193</f>
        <v>0</v>
      </c>
      <c r="AI641" s="30">
        <v>0</v>
      </c>
    </row>
    <row r="642" spans="1:35" x14ac:dyDescent="0.15">
      <c r="A642" s="30">
        <f>STOCK!C1194</f>
        <v>0</v>
      </c>
      <c r="B642" s="30">
        <f>STOCK!D1194</f>
        <v>0</v>
      </c>
      <c r="C642" s="30">
        <f>STOCK!E1194</f>
        <v>0</v>
      </c>
      <c r="D642" s="30">
        <f>STOCK!F1194</f>
        <v>0</v>
      </c>
      <c r="E642" s="30">
        <f>STOCK!G1194</f>
        <v>0</v>
      </c>
      <c r="F642" s="30" t="e">
        <f>STOCK!#REF!</f>
        <v>#REF!</v>
      </c>
      <c r="G642" s="30">
        <f>STOCK!H1194</f>
        <v>0</v>
      </c>
      <c r="H642" s="30" t="e">
        <f>STOCK!#REF!</f>
        <v>#REF!</v>
      </c>
      <c r="I642" s="30">
        <f>STOCK!I1194</f>
        <v>0</v>
      </c>
      <c r="J642" s="30">
        <f>STOCK!J1194</f>
        <v>0</v>
      </c>
      <c r="K642" s="30" t="e">
        <f>STOCK!#REF!</f>
        <v>#REF!</v>
      </c>
      <c r="L642" s="30">
        <f>STOCK!K1194</f>
        <v>0</v>
      </c>
      <c r="U642" s="30">
        <v>1</v>
      </c>
      <c r="V642" s="30">
        <f>STOCK!O1194</f>
        <v>0</v>
      </c>
      <c r="X642" s="30">
        <v>0</v>
      </c>
      <c r="Y642" s="30">
        <f t="shared" si="11"/>
        <v>0</v>
      </c>
      <c r="AG642" s="30">
        <f>STOCK!A1194</f>
        <v>0</v>
      </c>
      <c r="AI642" s="30">
        <v>0</v>
      </c>
    </row>
    <row r="643" spans="1:35" x14ac:dyDescent="0.15">
      <c r="A643" s="30">
        <f>STOCK!C1195</f>
        <v>0</v>
      </c>
      <c r="B643" s="30">
        <f>STOCK!D1195</f>
        <v>0</v>
      </c>
      <c r="C643" s="30">
        <f>STOCK!E1195</f>
        <v>0</v>
      </c>
      <c r="D643" s="30">
        <f>STOCK!F1195</f>
        <v>0</v>
      </c>
      <c r="E643" s="30">
        <f>STOCK!G1195</f>
        <v>0</v>
      </c>
      <c r="F643" s="30" t="e">
        <f>STOCK!#REF!</f>
        <v>#REF!</v>
      </c>
      <c r="G643" s="30">
        <f>STOCK!H1195</f>
        <v>0</v>
      </c>
      <c r="H643" s="30" t="e">
        <f>STOCK!#REF!</f>
        <v>#REF!</v>
      </c>
      <c r="I643" s="30">
        <f>STOCK!I1195</f>
        <v>0</v>
      </c>
      <c r="J643" s="30">
        <f>STOCK!J1195</f>
        <v>0</v>
      </c>
      <c r="K643" s="30" t="e">
        <f>STOCK!#REF!</f>
        <v>#REF!</v>
      </c>
      <c r="L643" s="30">
        <f>STOCK!K1195</f>
        <v>0</v>
      </c>
      <c r="U643" s="30">
        <v>1</v>
      </c>
      <c r="V643" s="30">
        <f>STOCK!O1195</f>
        <v>0</v>
      </c>
      <c r="X643" s="30">
        <v>0</v>
      </c>
      <c r="Y643" s="30">
        <f t="shared" si="11"/>
        <v>0</v>
      </c>
      <c r="AG643" s="30">
        <f>STOCK!A1195</f>
        <v>0</v>
      </c>
      <c r="AI643" s="30">
        <v>0</v>
      </c>
    </row>
    <row r="644" spans="1:35" x14ac:dyDescent="0.15">
      <c r="A644" s="30">
        <f>STOCK!C1196</f>
        <v>0</v>
      </c>
      <c r="B644" s="30">
        <f>STOCK!D1196</f>
        <v>0</v>
      </c>
      <c r="C644" s="30">
        <f>STOCK!E1196</f>
        <v>0</v>
      </c>
      <c r="D644" s="30">
        <f>STOCK!F1196</f>
        <v>0</v>
      </c>
      <c r="E644" s="30">
        <f>STOCK!G1196</f>
        <v>0</v>
      </c>
      <c r="F644" s="30" t="e">
        <f>STOCK!#REF!</f>
        <v>#REF!</v>
      </c>
      <c r="G644" s="30">
        <f>STOCK!H1196</f>
        <v>0</v>
      </c>
      <c r="H644" s="30" t="e">
        <f>STOCK!#REF!</f>
        <v>#REF!</v>
      </c>
      <c r="I644" s="30">
        <f>STOCK!I1196</f>
        <v>0</v>
      </c>
      <c r="J644" s="30">
        <f>STOCK!J1196</f>
        <v>0</v>
      </c>
      <c r="K644" s="30" t="e">
        <f>STOCK!#REF!</f>
        <v>#REF!</v>
      </c>
      <c r="L644" s="30">
        <f>STOCK!K1196</f>
        <v>0</v>
      </c>
      <c r="U644" s="30">
        <v>1</v>
      </c>
      <c r="V644" s="30">
        <f>STOCK!O1196</f>
        <v>0</v>
      </c>
      <c r="X644" s="30">
        <v>0</v>
      </c>
      <c r="Y644" s="30">
        <f t="shared" si="11"/>
        <v>0</v>
      </c>
      <c r="AG644" s="30">
        <f>STOCK!A1196</f>
        <v>0</v>
      </c>
      <c r="AI644" s="30">
        <v>0</v>
      </c>
    </row>
    <row r="645" spans="1:35" x14ac:dyDescent="0.15">
      <c r="A645" s="30">
        <f>STOCK!C1197</f>
        <v>0</v>
      </c>
      <c r="B645" s="30">
        <f>STOCK!D1197</f>
        <v>0</v>
      </c>
      <c r="C645" s="30">
        <f>STOCK!E1197</f>
        <v>0</v>
      </c>
      <c r="D645" s="30">
        <f>STOCK!F1197</f>
        <v>0</v>
      </c>
      <c r="E645" s="30">
        <f>STOCK!G1197</f>
        <v>0</v>
      </c>
      <c r="F645" s="30" t="e">
        <f>STOCK!#REF!</f>
        <v>#REF!</v>
      </c>
      <c r="G645" s="30">
        <f>STOCK!H1197</f>
        <v>0</v>
      </c>
      <c r="H645" s="30" t="e">
        <f>STOCK!#REF!</f>
        <v>#REF!</v>
      </c>
      <c r="I645" s="30">
        <f>STOCK!I1197</f>
        <v>0</v>
      </c>
      <c r="J645" s="30">
        <f>STOCK!J1197</f>
        <v>0</v>
      </c>
      <c r="K645" s="30" t="e">
        <f>STOCK!#REF!</f>
        <v>#REF!</v>
      </c>
      <c r="L645" s="30">
        <f>STOCK!K1197</f>
        <v>0</v>
      </c>
      <c r="U645" s="30">
        <v>1</v>
      </c>
      <c r="V645" s="30">
        <f>STOCK!O1197</f>
        <v>0</v>
      </c>
      <c r="X645" s="30">
        <v>0</v>
      </c>
      <c r="Y645" s="30">
        <f t="shared" si="11"/>
        <v>0</v>
      </c>
      <c r="AG645" s="30">
        <f>STOCK!A1197</f>
        <v>0</v>
      </c>
      <c r="AI645" s="30">
        <v>0</v>
      </c>
    </row>
    <row r="646" spans="1:35" x14ac:dyDescent="0.15">
      <c r="A646" s="30">
        <f>STOCK!C1198</f>
        <v>0</v>
      </c>
      <c r="B646" s="30">
        <f>STOCK!D1198</f>
        <v>0</v>
      </c>
      <c r="C646" s="30">
        <f>STOCK!E1198</f>
        <v>0</v>
      </c>
      <c r="D646" s="30">
        <f>STOCK!F1198</f>
        <v>0</v>
      </c>
      <c r="E646" s="30">
        <f>STOCK!G1198</f>
        <v>0</v>
      </c>
      <c r="F646" s="30" t="e">
        <f>STOCK!#REF!</f>
        <v>#REF!</v>
      </c>
      <c r="G646" s="30">
        <f>STOCK!H1198</f>
        <v>0</v>
      </c>
      <c r="H646" s="30" t="e">
        <f>STOCK!#REF!</f>
        <v>#REF!</v>
      </c>
      <c r="I646" s="30">
        <f>STOCK!I1198</f>
        <v>0</v>
      </c>
      <c r="J646" s="30">
        <f>STOCK!J1198</f>
        <v>0</v>
      </c>
      <c r="K646" s="30" t="e">
        <f>STOCK!#REF!</f>
        <v>#REF!</v>
      </c>
      <c r="L646" s="30">
        <f>STOCK!K1198</f>
        <v>0</v>
      </c>
      <c r="U646" s="30">
        <v>1</v>
      </c>
      <c r="V646" s="30">
        <f>STOCK!O1198</f>
        <v>0</v>
      </c>
      <c r="X646" s="30">
        <v>0</v>
      </c>
      <c r="Y646" s="30">
        <f t="shared" si="11"/>
        <v>0</v>
      </c>
      <c r="AG646" s="30">
        <f>STOCK!A1198</f>
        <v>0</v>
      </c>
      <c r="AI646" s="30">
        <v>0</v>
      </c>
    </row>
    <row r="647" spans="1:35" x14ac:dyDescent="0.15">
      <c r="A647" s="30">
        <f>STOCK!C1199</f>
        <v>0</v>
      </c>
      <c r="B647" s="30">
        <f>STOCK!D1199</f>
        <v>0</v>
      </c>
      <c r="C647" s="30">
        <f>STOCK!E1199</f>
        <v>0</v>
      </c>
      <c r="D647" s="30">
        <f>STOCK!F1199</f>
        <v>0</v>
      </c>
      <c r="E647" s="30">
        <f>STOCK!G1199</f>
        <v>0</v>
      </c>
      <c r="F647" s="30" t="e">
        <f>STOCK!#REF!</f>
        <v>#REF!</v>
      </c>
      <c r="G647" s="30">
        <f>STOCK!H1199</f>
        <v>0</v>
      </c>
      <c r="H647" s="30" t="e">
        <f>STOCK!#REF!</f>
        <v>#REF!</v>
      </c>
      <c r="I647" s="30">
        <f>STOCK!I1199</f>
        <v>0</v>
      </c>
      <c r="J647" s="30">
        <f>STOCK!J1199</f>
        <v>0</v>
      </c>
      <c r="K647" s="30" t="e">
        <f>STOCK!#REF!</f>
        <v>#REF!</v>
      </c>
      <c r="L647" s="30">
        <f>STOCK!K1199</f>
        <v>0</v>
      </c>
      <c r="U647" s="30">
        <v>1</v>
      </c>
      <c r="V647" s="30">
        <f>STOCK!O1199</f>
        <v>0</v>
      </c>
      <c r="X647" s="30">
        <v>0</v>
      </c>
      <c r="Y647" s="30">
        <f t="shared" si="11"/>
        <v>0</v>
      </c>
      <c r="AG647" s="30">
        <f>STOCK!A1199</f>
        <v>0</v>
      </c>
      <c r="AI647" s="30">
        <v>0</v>
      </c>
    </row>
    <row r="648" spans="1:35" x14ac:dyDescent="0.15">
      <c r="A648" s="30">
        <f>STOCK!C1200</f>
        <v>0</v>
      </c>
      <c r="B648" s="30">
        <f>STOCK!D1200</f>
        <v>0</v>
      </c>
      <c r="C648" s="30">
        <f>STOCK!E1200</f>
        <v>0</v>
      </c>
      <c r="D648" s="30">
        <f>STOCK!F1200</f>
        <v>0</v>
      </c>
      <c r="E648" s="30">
        <f>STOCK!G1200</f>
        <v>0</v>
      </c>
      <c r="F648" s="30" t="e">
        <f>STOCK!#REF!</f>
        <v>#REF!</v>
      </c>
      <c r="G648" s="30">
        <f>STOCK!H1200</f>
        <v>0</v>
      </c>
      <c r="H648" s="30" t="e">
        <f>STOCK!#REF!</f>
        <v>#REF!</v>
      </c>
      <c r="I648" s="30">
        <f>STOCK!I1200</f>
        <v>0</v>
      </c>
      <c r="J648" s="30">
        <f>STOCK!J1200</f>
        <v>0</v>
      </c>
      <c r="K648" s="30" t="e">
        <f>STOCK!#REF!</f>
        <v>#REF!</v>
      </c>
      <c r="L648" s="30">
        <f>STOCK!K1200</f>
        <v>0</v>
      </c>
      <c r="U648" s="30">
        <v>1</v>
      </c>
      <c r="V648" s="30">
        <f>STOCK!O1200</f>
        <v>0</v>
      </c>
      <c r="X648" s="30">
        <v>0</v>
      </c>
      <c r="Y648" s="30">
        <f t="shared" si="11"/>
        <v>0</v>
      </c>
      <c r="AG648" s="30">
        <f>STOCK!A1200</f>
        <v>0</v>
      </c>
      <c r="AI648" s="30">
        <v>0</v>
      </c>
    </row>
    <row r="649" spans="1:35" x14ac:dyDescent="0.15">
      <c r="A649" s="30">
        <f>STOCK!C1201</f>
        <v>0</v>
      </c>
      <c r="B649" s="30">
        <f>STOCK!D1201</f>
        <v>0</v>
      </c>
      <c r="C649" s="30">
        <f>STOCK!E1201</f>
        <v>0</v>
      </c>
      <c r="D649" s="30">
        <f>STOCK!F1201</f>
        <v>0</v>
      </c>
      <c r="E649" s="30">
        <f>STOCK!G1201</f>
        <v>0</v>
      </c>
      <c r="F649" s="30" t="e">
        <f>STOCK!#REF!</f>
        <v>#REF!</v>
      </c>
      <c r="G649" s="30">
        <f>STOCK!H1201</f>
        <v>0</v>
      </c>
      <c r="H649" s="30" t="e">
        <f>STOCK!#REF!</f>
        <v>#REF!</v>
      </c>
      <c r="I649" s="30">
        <f>STOCK!I1201</f>
        <v>0</v>
      </c>
      <c r="J649" s="30">
        <f>STOCK!J1201</f>
        <v>0</v>
      </c>
      <c r="K649" s="30" t="e">
        <f>STOCK!#REF!</f>
        <v>#REF!</v>
      </c>
      <c r="L649" s="30">
        <f>STOCK!K1201</f>
        <v>0</v>
      </c>
      <c r="U649" s="30">
        <v>1</v>
      </c>
      <c r="V649" s="30">
        <f>STOCK!O1201</f>
        <v>0</v>
      </c>
      <c r="X649" s="30">
        <v>0</v>
      </c>
      <c r="Y649" s="30">
        <f t="shared" si="11"/>
        <v>0</v>
      </c>
      <c r="AG649" s="30">
        <f>STOCK!A1201</f>
        <v>0</v>
      </c>
      <c r="AI649" s="30">
        <v>0</v>
      </c>
    </row>
    <row r="650" spans="1:35" x14ac:dyDescent="0.15">
      <c r="A650" s="30">
        <f>STOCK!C1202</f>
        <v>0</v>
      </c>
      <c r="B650" s="30">
        <f>STOCK!D1202</f>
        <v>0</v>
      </c>
      <c r="C650" s="30">
        <f>STOCK!E1202</f>
        <v>0</v>
      </c>
      <c r="D650" s="30">
        <f>STOCK!F1202</f>
        <v>0</v>
      </c>
      <c r="E650" s="30">
        <f>STOCK!G1202</f>
        <v>0</v>
      </c>
      <c r="F650" s="30" t="e">
        <f>STOCK!#REF!</f>
        <v>#REF!</v>
      </c>
      <c r="G650" s="30">
        <f>STOCK!H1202</f>
        <v>0</v>
      </c>
      <c r="H650" s="30" t="e">
        <f>STOCK!#REF!</f>
        <v>#REF!</v>
      </c>
      <c r="I650" s="30">
        <f>STOCK!I1202</f>
        <v>0</v>
      </c>
      <c r="J650" s="30">
        <f>STOCK!J1202</f>
        <v>0</v>
      </c>
      <c r="K650" s="30" t="e">
        <f>STOCK!#REF!</f>
        <v>#REF!</v>
      </c>
      <c r="L650" s="30">
        <f>STOCK!K1202</f>
        <v>0</v>
      </c>
      <c r="U650" s="30">
        <v>1</v>
      </c>
      <c r="V650" s="30">
        <f>STOCK!O1202</f>
        <v>0</v>
      </c>
      <c r="X650" s="30">
        <v>0</v>
      </c>
      <c r="Y650" s="30">
        <f t="shared" si="11"/>
        <v>0</v>
      </c>
      <c r="AG650" s="30">
        <f>STOCK!A1202</f>
        <v>0</v>
      </c>
      <c r="AI650" s="30">
        <v>0</v>
      </c>
    </row>
    <row r="651" spans="1:35" x14ac:dyDescent="0.15">
      <c r="A651" s="30">
        <f>STOCK!C1203</f>
        <v>0</v>
      </c>
      <c r="B651" s="30">
        <f>STOCK!D1203</f>
        <v>0</v>
      </c>
      <c r="C651" s="30">
        <f>STOCK!E1203</f>
        <v>0</v>
      </c>
      <c r="D651" s="30">
        <f>STOCK!F1203</f>
        <v>0</v>
      </c>
      <c r="E651" s="30">
        <f>STOCK!G1203</f>
        <v>0</v>
      </c>
      <c r="F651" s="30" t="e">
        <f>STOCK!#REF!</f>
        <v>#REF!</v>
      </c>
      <c r="G651" s="30">
        <f>STOCK!H1203</f>
        <v>0</v>
      </c>
      <c r="H651" s="30" t="e">
        <f>STOCK!#REF!</f>
        <v>#REF!</v>
      </c>
      <c r="I651" s="30">
        <f>STOCK!I1203</f>
        <v>0</v>
      </c>
      <c r="J651" s="30">
        <f>STOCK!J1203</f>
        <v>0</v>
      </c>
      <c r="K651" s="30" t="e">
        <f>STOCK!#REF!</f>
        <v>#REF!</v>
      </c>
      <c r="L651" s="30">
        <f>STOCK!K1203</f>
        <v>0</v>
      </c>
      <c r="U651" s="30">
        <v>1</v>
      </c>
      <c r="V651" s="30">
        <f>STOCK!O1203</f>
        <v>0</v>
      </c>
      <c r="X651" s="30">
        <v>0</v>
      </c>
      <c r="Y651" s="30">
        <f t="shared" si="11"/>
        <v>0</v>
      </c>
      <c r="AG651" s="30">
        <f>STOCK!A1203</f>
        <v>0</v>
      </c>
      <c r="AI651" s="30">
        <v>0</v>
      </c>
    </row>
    <row r="652" spans="1:35" x14ac:dyDescent="0.15">
      <c r="A652" s="30">
        <f>STOCK!C1204</f>
        <v>0</v>
      </c>
      <c r="B652" s="30">
        <f>STOCK!D1204</f>
        <v>0</v>
      </c>
      <c r="C652" s="30">
        <f>STOCK!E1204</f>
        <v>0</v>
      </c>
      <c r="D652" s="30">
        <f>STOCK!F1204</f>
        <v>0</v>
      </c>
      <c r="E652" s="30">
        <f>STOCK!G1204</f>
        <v>0</v>
      </c>
      <c r="F652" s="30" t="e">
        <f>STOCK!#REF!</f>
        <v>#REF!</v>
      </c>
      <c r="G652" s="30">
        <f>STOCK!H1204</f>
        <v>0</v>
      </c>
      <c r="H652" s="30" t="e">
        <f>STOCK!#REF!</f>
        <v>#REF!</v>
      </c>
      <c r="I652" s="30">
        <f>STOCK!I1204</f>
        <v>0</v>
      </c>
      <c r="J652" s="30">
        <f>STOCK!J1204</f>
        <v>0</v>
      </c>
      <c r="K652" s="30" t="e">
        <f>STOCK!#REF!</f>
        <v>#REF!</v>
      </c>
      <c r="L652" s="30">
        <f>STOCK!K1204</f>
        <v>0</v>
      </c>
      <c r="U652" s="30">
        <v>1</v>
      </c>
      <c r="V652" s="30">
        <f>STOCK!O1204</f>
        <v>0</v>
      </c>
      <c r="X652" s="30">
        <v>0</v>
      </c>
      <c r="Y652" s="30">
        <f t="shared" ref="Y652:Y700" si="12">IF(V652&gt;0,1,0)</f>
        <v>0</v>
      </c>
      <c r="AG652" s="30">
        <f>STOCK!A1204</f>
        <v>0</v>
      </c>
      <c r="AI652" s="30">
        <v>0</v>
      </c>
    </row>
    <row r="653" spans="1:35" x14ac:dyDescent="0.15">
      <c r="A653" s="30">
        <f>STOCK!C1205</f>
        <v>0</v>
      </c>
      <c r="B653" s="30">
        <f>STOCK!D1205</f>
        <v>0</v>
      </c>
      <c r="C653" s="30">
        <f>STOCK!E1205</f>
        <v>0</v>
      </c>
      <c r="D653" s="30">
        <f>STOCK!F1205</f>
        <v>0</v>
      </c>
      <c r="E653" s="30">
        <f>STOCK!G1205</f>
        <v>0</v>
      </c>
      <c r="F653" s="30" t="e">
        <f>STOCK!#REF!</f>
        <v>#REF!</v>
      </c>
      <c r="G653" s="30">
        <f>STOCK!H1205</f>
        <v>0</v>
      </c>
      <c r="H653" s="30" t="e">
        <f>STOCK!#REF!</f>
        <v>#REF!</v>
      </c>
      <c r="I653" s="30">
        <f>STOCK!I1205</f>
        <v>0</v>
      </c>
      <c r="J653" s="30">
        <f>STOCK!J1205</f>
        <v>0</v>
      </c>
      <c r="K653" s="30" t="e">
        <f>STOCK!#REF!</f>
        <v>#REF!</v>
      </c>
      <c r="L653" s="30">
        <f>STOCK!K1205</f>
        <v>0</v>
      </c>
      <c r="U653" s="30">
        <v>1</v>
      </c>
      <c r="V653" s="30">
        <f>STOCK!O1205</f>
        <v>0</v>
      </c>
      <c r="X653" s="30">
        <v>0</v>
      </c>
      <c r="Y653" s="30">
        <f t="shared" si="12"/>
        <v>0</v>
      </c>
      <c r="AG653" s="30">
        <f>STOCK!A1205</f>
        <v>0</v>
      </c>
      <c r="AI653" s="30">
        <v>0</v>
      </c>
    </row>
    <row r="654" spans="1:35" x14ac:dyDescent="0.15">
      <c r="A654" s="30">
        <f>STOCK!C1206</f>
        <v>0</v>
      </c>
      <c r="B654" s="30">
        <f>STOCK!D1206</f>
        <v>0</v>
      </c>
      <c r="C654" s="30">
        <f>STOCK!E1206</f>
        <v>0</v>
      </c>
      <c r="D654" s="30">
        <f>STOCK!F1206</f>
        <v>0</v>
      </c>
      <c r="E654" s="30">
        <f>STOCK!G1206</f>
        <v>0</v>
      </c>
      <c r="F654" s="30" t="e">
        <f>STOCK!#REF!</f>
        <v>#REF!</v>
      </c>
      <c r="G654" s="30">
        <f>STOCK!H1206</f>
        <v>0</v>
      </c>
      <c r="H654" s="30" t="e">
        <f>STOCK!#REF!</f>
        <v>#REF!</v>
      </c>
      <c r="I654" s="30">
        <f>STOCK!I1206</f>
        <v>0</v>
      </c>
      <c r="J654" s="30">
        <f>STOCK!J1206</f>
        <v>0</v>
      </c>
      <c r="K654" s="30" t="e">
        <f>STOCK!#REF!</f>
        <v>#REF!</v>
      </c>
      <c r="L654" s="30">
        <f>STOCK!K1206</f>
        <v>0</v>
      </c>
      <c r="U654" s="30">
        <v>1</v>
      </c>
      <c r="V654" s="30">
        <f>STOCK!O1206</f>
        <v>0</v>
      </c>
      <c r="X654" s="30">
        <v>0</v>
      </c>
      <c r="Y654" s="30">
        <f t="shared" si="12"/>
        <v>0</v>
      </c>
      <c r="AG654" s="30">
        <f>STOCK!A1206</f>
        <v>0</v>
      </c>
      <c r="AI654" s="30">
        <v>0</v>
      </c>
    </row>
    <row r="655" spans="1:35" x14ac:dyDescent="0.15">
      <c r="A655" s="30">
        <f>STOCK!C1207</f>
        <v>0</v>
      </c>
      <c r="B655" s="30">
        <f>STOCK!D1207</f>
        <v>0</v>
      </c>
      <c r="C655" s="30">
        <f>STOCK!E1207</f>
        <v>0</v>
      </c>
      <c r="D655" s="30">
        <f>STOCK!F1207</f>
        <v>0</v>
      </c>
      <c r="E655" s="30">
        <f>STOCK!G1207</f>
        <v>0</v>
      </c>
      <c r="F655" s="30" t="e">
        <f>STOCK!#REF!</f>
        <v>#REF!</v>
      </c>
      <c r="G655" s="30">
        <f>STOCK!H1207</f>
        <v>0</v>
      </c>
      <c r="H655" s="30" t="e">
        <f>STOCK!#REF!</f>
        <v>#REF!</v>
      </c>
      <c r="I655" s="30">
        <f>STOCK!I1207</f>
        <v>0</v>
      </c>
      <c r="J655" s="30">
        <f>STOCK!J1207</f>
        <v>0</v>
      </c>
      <c r="K655" s="30" t="e">
        <f>STOCK!#REF!</f>
        <v>#REF!</v>
      </c>
      <c r="L655" s="30">
        <f>STOCK!K1207</f>
        <v>0</v>
      </c>
      <c r="U655" s="30">
        <v>1</v>
      </c>
      <c r="V655" s="30">
        <f>STOCK!O1207</f>
        <v>0</v>
      </c>
      <c r="X655" s="30">
        <v>0</v>
      </c>
      <c r="Y655" s="30">
        <f t="shared" si="12"/>
        <v>0</v>
      </c>
      <c r="AG655" s="30">
        <f>STOCK!A1207</f>
        <v>0</v>
      </c>
      <c r="AI655" s="30">
        <v>0</v>
      </c>
    </row>
    <row r="656" spans="1:35" x14ac:dyDescent="0.15">
      <c r="A656" s="30">
        <f>STOCK!C1208</f>
        <v>0</v>
      </c>
      <c r="B656" s="30">
        <f>STOCK!D1208</f>
        <v>0</v>
      </c>
      <c r="C656" s="30">
        <f>STOCK!E1208</f>
        <v>0</v>
      </c>
      <c r="D656" s="30">
        <f>STOCK!F1208</f>
        <v>0</v>
      </c>
      <c r="E656" s="30">
        <f>STOCK!G1208</f>
        <v>0</v>
      </c>
      <c r="F656" s="30" t="e">
        <f>STOCK!#REF!</f>
        <v>#REF!</v>
      </c>
      <c r="G656" s="30">
        <f>STOCK!H1208</f>
        <v>0</v>
      </c>
      <c r="H656" s="30" t="e">
        <f>STOCK!#REF!</f>
        <v>#REF!</v>
      </c>
      <c r="I656" s="30">
        <f>STOCK!I1208</f>
        <v>0</v>
      </c>
      <c r="J656" s="30">
        <f>STOCK!J1208</f>
        <v>0</v>
      </c>
      <c r="K656" s="30" t="e">
        <f>STOCK!#REF!</f>
        <v>#REF!</v>
      </c>
      <c r="L656" s="30">
        <f>STOCK!K1208</f>
        <v>0</v>
      </c>
      <c r="U656" s="30">
        <v>1</v>
      </c>
      <c r="V656" s="30">
        <f>STOCK!O1208</f>
        <v>0</v>
      </c>
      <c r="X656" s="30">
        <v>0</v>
      </c>
      <c r="Y656" s="30">
        <f t="shared" si="12"/>
        <v>0</v>
      </c>
      <c r="AG656" s="30">
        <f>STOCK!A1208</f>
        <v>0</v>
      </c>
      <c r="AI656" s="30">
        <v>0</v>
      </c>
    </row>
    <row r="657" spans="1:35" x14ac:dyDescent="0.15">
      <c r="A657" s="30">
        <f>STOCK!C1209</f>
        <v>0</v>
      </c>
      <c r="B657" s="30">
        <f>STOCK!D1209</f>
        <v>0</v>
      </c>
      <c r="C657" s="30">
        <f>STOCK!E1209</f>
        <v>0</v>
      </c>
      <c r="D657" s="30">
        <f>STOCK!F1209</f>
        <v>0</v>
      </c>
      <c r="E657" s="30">
        <f>STOCK!G1209</f>
        <v>0</v>
      </c>
      <c r="F657" s="30" t="e">
        <f>STOCK!#REF!</f>
        <v>#REF!</v>
      </c>
      <c r="G657" s="30">
        <f>STOCK!H1209</f>
        <v>0</v>
      </c>
      <c r="H657" s="30" t="e">
        <f>STOCK!#REF!</f>
        <v>#REF!</v>
      </c>
      <c r="I657" s="30">
        <f>STOCK!I1209</f>
        <v>0</v>
      </c>
      <c r="J657" s="30">
        <f>STOCK!J1209</f>
        <v>0</v>
      </c>
      <c r="K657" s="30" t="e">
        <f>STOCK!#REF!</f>
        <v>#REF!</v>
      </c>
      <c r="L657" s="30">
        <f>STOCK!K1209</f>
        <v>0</v>
      </c>
      <c r="U657" s="30">
        <v>1</v>
      </c>
      <c r="V657" s="30">
        <f>STOCK!O1209</f>
        <v>0</v>
      </c>
      <c r="X657" s="30">
        <v>0</v>
      </c>
      <c r="Y657" s="30">
        <f t="shared" si="12"/>
        <v>0</v>
      </c>
      <c r="AG657" s="30">
        <f>STOCK!A1209</f>
        <v>0</v>
      </c>
      <c r="AI657" s="30">
        <v>0</v>
      </c>
    </row>
    <row r="658" spans="1:35" x14ac:dyDescent="0.15">
      <c r="A658" s="30">
        <f>STOCK!C1210</f>
        <v>0</v>
      </c>
      <c r="B658" s="30">
        <f>STOCK!D1210</f>
        <v>0</v>
      </c>
      <c r="C658" s="30">
        <f>STOCK!E1210</f>
        <v>0</v>
      </c>
      <c r="D658" s="30">
        <f>STOCK!F1210</f>
        <v>0</v>
      </c>
      <c r="E658" s="30">
        <f>STOCK!G1210</f>
        <v>0</v>
      </c>
      <c r="F658" s="30" t="e">
        <f>STOCK!#REF!</f>
        <v>#REF!</v>
      </c>
      <c r="G658" s="30">
        <f>STOCK!H1210</f>
        <v>0</v>
      </c>
      <c r="H658" s="30" t="e">
        <f>STOCK!#REF!</f>
        <v>#REF!</v>
      </c>
      <c r="I658" s="30">
        <f>STOCK!I1210</f>
        <v>0</v>
      </c>
      <c r="J658" s="30">
        <f>STOCK!J1210</f>
        <v>0</v>
      </c>
      <c r="K658" s="30" t="e">
        <f>STOCK!#REF!</f>
        <v>#REF!</v>
      </c>
      <c r="L658" s="30">
        <f>STOCK!K1210</f>
        <v>0</v>
      </c>
      <c r="U658" s="30">
        <v>1</v>
      </c>
      <c r="V658" s="30">
        <f>STOCK!O1210</f>
        <v>0</v>
      </c>
      <c r="X658" s="30">
        <v>0</v>
      </c>
      <c r="Y658" s="30">
        <f t="shared" si="12"/>
        <v>0</v>
      </c>
      <c r="AG658" s="30">
        <f>STOCK!A1210</f>
        <v>0</v>
      </c>
      <c r="AI658" s="30">
        <v>0</v>
      </c>
    </row>
    <row r="659" spans="1:35" x14ac:dyDescent="0.15">
      <c r="A659" s="30">
        <f>STOCK!C1211</f>
        <v>0</v>
      </c>
      <c r="B659" s="30">
        <f>STOCK!D1211</f>
        <v>0</v>
      </c>
      <c r="C659" s="30">
        <f>STOCK!E1211</f>
        <v>0</v>
      </c>
      <c r="D659" s="30">
        <f>STOCK!F1211</f>
        <v>0</v>
      </c>
      <c r="E659" s="30">
        <f>STOCK!G1211</f>
        <v>0</v>
      </c>
      <c r="F659" s="30" t="e">
        <f>STOCK!#REF!</f>
        <v>#REF!</v>
      </c>
      <c r="G659" s="30">
        <f>STOCK!H1211</f>
        <v>0</v>
      </c>
      <c r="H659" s="30" t="e">
        <f>STOCK!#REF!</f>
        <v>#REF!</v>
      </c>
      <c r="I659" s="30">
        <f>STOCK!I1211</f>
        <v>0</v>
      </c>
      <c r="J659" s="30">
        <f>STOCK!J1211</f>
        <v>0</v>
      </c>
      <c r="K659" s="30" t="e">
        <f>STOCK!#REF!</f>
        <v>#REF!</v>
      </c>
      <c r="L659" s="30">
        <f>STOCK!K1211</f>
        <v>0</v>
      </c>
      <c r="U659" s="30">
        <v>1</v>
      </c>
      <c r="V659" s="30">
        <f>STOCK!O1211</f>
        <v>0</v>
      </c>
      <c r="X659" s="30">
        <v>0</v>
      </c>
      <c r="Y659" s="30">
        <f t="shared" si="12"/>
        <v>0</v>
      </c>
      <c r="AG659" s="30">
        <f>STOCK!A1211</f>
        <v>0</v>
      </c>
      <c r="AI659" s="30">
        <v>0</v>
      </c>
    </row>
    <row r="660" spans="1:35" x14ac:dyDescent="0.15">
      <c r="A660" s="30">
        <f>STOCK!C1212</f>
        <v>0</v>
      </c>
      <c r="B660" s="30">
        <f>STOCK!D1212</f>
        <v>0</v>
      </c>
      <c r="C660" s="30">
        <f>STOCK!E1212</f>
        <v>0</v>
      </c>
      <c r="D660" s="30">
        <f>STOCK!F1212</f>
        <v>0</v>
      </c>
      <c r="E660" s="30">
        <f>STOCK!G1212</f>
        <v>0</v>
      </c>
      <c r="F660" s="30" t="e">
        <f>STOCK!#REF!</f>
        <v>#REF!</v>
      </c>
      <c r="G660" s="30">
        <f>STOCK!H1212</f>
        <v>0</v>
      </c>
      <c r="H660" s="30" t="e">
        <f>STOCK!#REF!</f>
        <v>#REF!</v>
      </c>
      <c r="I660" s="30">
        <f>STOCK!I1212</f>
        <v>0</v>
      </c>
      <c r="J660" s="30">
        <f>STOCK!J1212</f>
        <v>0</v>
      </c>
      <c r="K660" s="30" t="e">
        <f>STOCK!#REF!</f>
        <v>#REF!</v>
      </c>
      <c r="L660" s="30">
        <f>STOCK!K1212</f>
        <v>0</v>
      </c>
      <c r="U660" s="30">
        <v>1</v>
      </c>
      <c r="V660" s="30">
        <f>STOCK!O1212</f>
        <v>0</v>
      </c>
      <c r="X660" s="30">
        <v>0</v>
      </c>
      <c r="Y660" s="30">
        <f t="shared" si="12"/>
        <v>0</v>
      </c>
      <c r="AG660" s="30">
        <f>STOCK!A1212</f>
        <v>0</v>
      </c>
      <c r="AI660" s="30">
        <v>0</v>
      </c>
    </row>
    <row r="661" spans="1:35" x14ac:dyDescent="0.15">
      <c r="A661" s="30">
        <f>STOCK!C1213</f>
        <v>0</v>
      </c>
      <c r="B661" s="30">
        <f>STOCK!D1213</f>
        <v>0</v>
      </c>
      <c r="C661" s="30">
        <f>STOCK!E1213</f>
        <v>0</v>
      </c>
      <c r="D661" s="30">
        <f>STOCK!F1213</f>
        <v>0</v>
      </c>
      <c r="E661" s="30">
        <f>STOCK!G1213</f>
        <v>0</v>
      </c>
      <c r="F661" s="30" t="e">
        <f>STOCK!#REF!</f>
        <v>#REF!</v>
      </c>
      <c r="G661" s="30">
        <f>STOCK!H1213</f>
        <v>0</v>
      </c>
      <c r="H661" s="30" t="e">
        <f>STOCK!#REF!</f>
        <v>#REF!</v>
      </c>
      <c r="I661" s="30">
        <f>STOCK!I1213</f>
        <v>0</v>
      </c>
      <c r="J661" s="30">
        <f>STOCK!J1213</f>
        <v>0</v>
      </c>
      <c r="K661" s="30" t="e">
        <f>STOCK!#REF!</f>
        <v>#REF!</v>
      </c>
      <c r="L661" s="30">
        <f>STOCK!K1213</f>
        <v>0</v>
      </c>
      <c r="U661" s="30">
        <v>1</v>
      </c>
      <c r="V661" s="30">
        <f>STOCK!O1213</f>
        <v>0</v>
      </c>
      <c r="X661" s="30">
        <v>0</v>
      </c>
      <c r="Y661" s="30">
        <f t="shared" si="12"/>
        <v>0</v>
      </c>
      <c r="AG661" s="30">
        <f>STOCK!A1213</f>
        <v>0</v>
      </c>
      <c r="AI661" s="30">
        <v>0</v>
      </c>
    </row>
    <row r="662" spans="1:35" x14ac:dyDescent="0.15">
      <c r="A662" s="30">
        <f>STOCK!C1214</f>
        <v>0</v>
      </c>
      <c r="B662" s="30">
        <f>STOCK!D1214</f>
        <v>0</v>
      </c>
      <c r="C662" s="30">
        <f>STOCK!E1214</f>
        <v>0</v>
      </c>
      <c r="D662" s="30">
        <f>STOCK!F1214</f>
        <v>0</v>
      </c>
      <c r="E662" s="30">
        <f>STOCK!G1214</f>
        <v>0</v>
      </c>
      <c r="F662" s="30" t="e">
        <f>STOCK!#REF!</f>
        <v>#REF!</v>
      </c>
      <c r="G662" s="30">
        <f>STOCK!H1214</f>
        <v>0</v>
      </c>
      <c r="H662" s="30" t="e">
        <f>STOCK!#REF!</f>
        <v>#REF!</v>
      </c>
      <c r="I662" s="30">
        <f>STOCK!I1214</f>
        <v>0</v>
      </c>
      <c r="J662" s="30">
        <f>STOCK!J1214</f>
        <v>0</v>
      </c>
      <c r="K662" s="30" t="e">
        <f>STOCK!#REF!</f>
        <v>#REF!</v>
      </c>
      <c r="L662" s="30">
        <f>STOCK!K1214</f>
        <v>0</v>
      </c>
      <c r="U662" s="30">
        <v>1</v>
      </c>
      <c r="V662" s="30">
        <f>STOCK!O1214</f>
        <v>0</v>
      </c>
      <c r="X662" s="30">
        <v>0</v>
      </c>
      <c r="Y662" s="30">
        <f t="shared" si="12"/>
        <v>0</v>
      </c>
      <c r="AG662" s="30">
        <f>STOCK!A1214</f>
        <v>0</v>
      </c>
      <c r="AI662" s="30">
        <v>0</v>
      </c>
    </row>
    <row r="663" spans="1:35" x14ac:dyDescent="0.15">
      <c r="A663" s="30">
        <f>STOCK!C1215</f>
        <v>0</v>
      </c>
      <c r="B663" s="30">
        <f>STOCK!D1215</f>
        <v>0</v>
      </c>
      <c r="C663" s="30">
        <f>STOCK!E1215</f>
        <v>0</v>
      </c>
      <c r="D663" s="30">
        <f>STOCK!F1215</f>
        <v>0</v>
      </c>
      <c r="E663" s="30">
        <f>STOCK!G1215</f>
        <v>0</v>
      </c>
      <c r="F663" s="30" t="e">
        <f>STOCK!#REF!</f>
        <v>#REF!</v>
      </c>
      <c r="G663" s="30">
        <f>STOCK!H1215</f>
        <v>0</v>
      </c>
      <c r="H663" s="30" t="e">
        <f>STOCK!#REF!</f>
        <v>#REF!</v>
      </c>
      <c r="I663" s="30">
        <f>STOCK!I1215</f>
        <v>0</v>
      </c>
      <c r="J663" s="30">
        <f>STOCK!J1215</f>
        <v>0</v>
      </c>
      <c r="K663" s="30" t="e">
        <f>STOCK!#REF!</f>
        <v>#REF!</v>
      </c>
      <c r="L663" s="30">
        <f>STOCK!K1215</f>
        <v>0</v>
      </c>
      <c r="U663" s="30">
        <v>1</v>
      </c>
      <c r="V663" s="30">
        <f>STOCK!O1215</f>
        <v>0</v>
      </c>
      <c r="X663" s="30">
        <v>0</v>
      </c>
      <c r="Y663" s="30">
        <f t="shared" si="12"/>
        <v>0</v>
      </c>
      <c r="AG663" s="30">
        <f>STOCK!A1215</f>
        <v>0</v>
      </c>
      <c r="AI663" s="30">
        <v>0</v>
      </c>
    </row>
    <row r="664" spans="1:35" x14ac:dyDescent="0.15">
      <c r="A664" s="30">
        <f>STOCK!C1216</f>
        <v>0</v>
      </c>
      <c r="B664" s="30">
        <f>STOCK!D1216</f>
        <v>0</v>
      </c>
      <c r="C664" s="30">
        <f>STOCK!E1216</f>
        <v>0</v>
      </c>
      <c r="D664" s="30">
        <f>STOCK!F1216</f>
        <v>0</v>
      </c>
      <c r="E664" s="30">
        <f>STOCK!G1216</f>
        <v>0</v>
      </c>
      <c r="F664" s="30" t="e">
        <f>STOCK!#REF!</f>
        <v>#REF!</v>
      </c>
      <c r="G664" s="30">
        <f>STOCK!H1216</f>
        <v>0</v>
      </c>
      <c r="H664" s="30" t="e">
        <f>STOCK!#REF!</f>
        <v>#REF!</v>
      </c>
      <c r="I664" s="30">
        <f>STOCK!I1216</f>
        <v>0</v>
      </c>
      <c r="J664" s="30">
        <f>STOCK!J1216</f>
        <v>0</v>
      </c>
      <c r="K664" s="30" t="e">
        <f>STOCK!#REF!</f>
        <v>#REF!</v>
      </c>
      <c r="L664" s="30">
        <f>STOCK!K1216</f>
        <v>0</v>
      </c>
      <c r="U664" s="30">
        <v>1</v>
      </c>
      <c r="V664" s="30">
        <f>STOCK!O1216</f>
        <v>0</v>
      </c>
      <c r="X664" s="30">
        <v>0</v>
      </c>
      <c r="Y664" s="30">
        <f t="shared" si="12"/>
        <v>0</v>
      </c>
      <c r="AG664" s="30">
        <f>STOCK!A1216</f>
        <v>0</v>
      </c>
      <c r="AI664" s="30">
        <v>0</v>
      </c>
    </row>
    <row r="665" spans="1:35" x14ac:dyDescent="0.15">
      <c r="A665" s="30">
        <f>STOCK!C1217</f>
        <v>0</v>
      </c>
      <c r="B665" s="30">
        <f>STOCK!D1217</f>
        <v>0</v>
      </c>
      <c r="C665" s="30">
        <f>STOCK!E1217</f>
        <v>0</v>
      </c>
      <c r="D665" s="30">
        <f>STOCK!F1217</f>
        <v>0</v>
      </c>
      <c r="E665" s="30">
        <f>STOCK!G1217</f>
        <v>0</v>
      </c>
      <c r="F665" s="30" t="e">
        <f>STOCK!#REF!</f>
        <v>#REF!</v>
      </c>
      <c r="G665" s="30">
        <f>STOCK!H1217</f>
        <v>0</v>
      </c>
      <c r="H665" s="30" t="e">
        <f>STOCK!#REF!</f>
        <v>#REF!</v>
      </c>
      <c r="I665" s="30">
        <f>STOCK!I1217</f>
        <v>0</v>
      </c>
      <c r="J665" s="30">
        <f>STOCK!J1217</f>
        <v>0</v>
      </c>
      <c r="K665" s="30" t="e">
        <f>STOCK!#REF!</f>
        <v>#REF!</v>
      </c>
      <c r="L665" s="30">
        <f>STOCK!K1217</f>
        <v>0</v>
      </c>
      <c r="U665" s="30">
        <v>1</v>
      </c>
      <c r="V665" s="30">
        <f>STOCK!O1217</f>
        <v>0</v>
      </c>
      <c r="X665" s="30">
        <v>0</v>
      </c>
      <c r="Y665" s="30">
        <f t="shared" si="12"/>
        <v>0</v>
      </c>
      <c r="AG665" s="30">
        <f>STOCK!A1217</f>
        <v>0</v>
      </c>
      <c r="AI665" s="30">
        <v>0</v>
      </c>
    </row>
    <row r="666" spans="1:35" x14ac:dyDescent="0.15">
      <c r="A666" s="30">
        <f>STOCK!C1218</f>
        <v>0</v>
      </c>
      <c r="B666" s="30">
        <f>STOCK!D1218</f>
        <v>0</v>
      </c>
      <c r="C666" s="30">
        <f>STOCK!E1218</f>
        <v>0</v>
      </c>
      <c r="D666" s="30">
        <f>STOCK!F1218</f>
        <v>0</v>
      </c>
      <c r="E666" s="30">
        <f>STOCK!G1218</f>
        <v>0</v>
      </c>
      <c r="F666" s="30" t="e">
        <f>STOCK!#REF!</f>
        <v>#REF!</v>
      </c>
      <c r="G666" s="30">
        <f>STOCK!H1218</f>
        <v>0</v>
      </c>
      <c r="H666" s="30" t="e">
        <f>STOCK!#REF!</f>
        <v>#REF!</v>
      </c>
      <c r="I666" s="30">
        <f>STOCK!I1218</f>
        <v>0</v>
      </c>
      <c r="J666" s="30">
        <f>STOCK!J1218</f>
        <v>0</v>
      </c>
      <c r="K666" s="30" t="e">
        <f>STOCK!#REF!</f>
        <v>#REF!</v>
      </c>
      <c r="L666" s="30">
        <f>STOCK!K1218</f>
        <v>0</v>
      </c>
      <c r="U666" s="30">
        <v>1</v>
      </c>
      <c r="V666" s="30">
        <f>STOCK!O1218</f>
        <v>0</v>
      </c>
      <c r="X666" s="30">
        <v>0</v>
      </c>
      <c r="Y666" s="30">
        <f t="shared" si="12"/>
        <v>0</v>
      </c>
      <c r="AG666" s="30">
        <f>STOCK!A1218</f>
        <v>0</v>
      </c>
      <c r="AI666" s="30">
        <v>0</v>
      </c>
    </row>
    <row r="667" spans="1:35" x14ac:dyDescent="0.15">
      <c r="A667" s="30">
        <f>STOCK!C1219</f>
        <v>0</v>
      </c>
      <c r="B667" s="30">
        <f>STOCK!D1219</f>
        <v>0</v>
      </c>
      <c r="C667" s="30">
        <f>STOCK!E1219</f>
        <v>0</v>
      </c>
      <c r="D667" s="30">
        <f>STOCK!F1219</f>
        <v>0</v>
      </c>
      <c r="E667" s="30">
        <f>STOCK!G1219</f>
        <v>0</v>
      </c>
      <c r="F667" s="30" t="e">
        <f>STOCK!#REF!</f>
        <v>#REF!</v>
      </c>
      <c r="G667" s="30">
        <f>STOCK!H1219</f>
        <v>0</v>
      </c>
      <c r="H667" s="30" t="e">
        <f>STOCK!#REF!</f>
        <v>#REF!</v>
      </c>
      <c r="I667" s="30">
        <f>STOCK!I1219</f>
        <v>0</v>
      </c>
      <c r="J667" s="30">
        <f>STOCK!J1219</f>
        <v>0</v>
      </c>
      <c r="K667" s="30" t="e">
        <f>STOCK!#REF!</f>
        <v>#REF!</v>
      </c>
      <c r="L667" s="30">
        <f>STOCK!K1219</f>
        <v>0</v>
      </c>
      <c r="U667" s="30">
        <v>1</v>
      </c>
      <c r="V667" s="30">
        <f>STOCK!O1219</f>
        <v>0</v>
      </c>
      <c r="X667" s="30">
        <v>0</v>
      </c>
      <c r="Y667" s="30">
        <f t="shared" si="12"/>
        <v>0</v>
      </c>
      <c r="AG667" s="30">
        <f>STOCK!A1219</f>
        <v>0</v>
      </c>
      <c r="AI667" s="30">
        <v>0</v>
      </c>
    </row>
    <row r="668" spans="1:35" x14ac:dyDescent="0.15">
      <c r="A668" s="30">
        <f>STOCK!C1220</f>
        <v>0</v>
      </c>
      <c r="B668" s="30">
        <f>STOCK!D1220</f>
        <v>0</v>
      </c>
      <c r="C668" s="30">
        <f>STOCK!E1220</f>
        <v>0</v>
      </c>
      <c r="D668" s="30">
        <f>STOCK!F1220</f>
        <v>0</v>
      </c>
      <c r="E668" s="30">
        <f>STOCK!G1220</f>
        <v>0</v>
      </c>
      <c r="F668" s="30" t="e">
        <f>STOCK!#REF!</f>
        <v>#REF!</v>
      </c>
      <c r="G668" s="30">
        <f>STOCK!H1220</f>
        <v>0</v>
      </c>
      <c r="H668" s="30" t="e">
        <f>STOCK!#REF!</f>
        <v>#REF!</v>
      </c>
      <c r="I668" s="30">
        <f>STOCK!I1220</f>
        <v>0</v>
      </c>
      <c r="J668" s="30">
        <f>STOCK!J1220</f>
        <v>0</v>
      </c>
      <c r="K668" s="30" t="e">
        <f>STOCK!#REF!</f>
        <v>#REF!</v>
      </c>
      <c r="L668" s="30">
        <f>STOCK!K1220</f>
        <v>0</v>
      </c>
      <c r="U668" s="30">
        <v>1</v>
      </c>
      <c r="V668" s="30">
        <f>STOCK!O1220</f>
        <v>0</v>
      </c>
      <c r="X668" s="30">
        <v>0</v>
      </c>
      <c r="Y668" s="30">
        <f t="shared" si="12"/>
        <v>0</v>
      </c>
      <c r="AG668" s="30">
        <f>STOCK!A1220</f>
        <v>0</v>
      </c>
      <c r="AI668" s="30">
        <v>0</v>
      </c>
    </row>
    <row r="669" spans="1:35" x14ac:dyDescent="0.15">
      <c r="A669" s="30">
        <f>STOCK!C1221</f>
        <v>0</v>
      </c>
      <c r="B669" s="30">
        <f>STOCK!D1221</f>
        <v>0</v>
      </c>
      <c r="C669" s="30">
        <f>STOCK!E1221</f>
        <v>0</v>
      </c>
      <c r="D669" s="30">
        <f>STOCK!F1221</f>
        <v>0</v>
      </c>
      <c r="E669" s="30">
        <f>STOCK!G1221</f>
        <v>0</v>
      </c>
      <c r="F669" s="30" t="e">
        <f>STOCK!#REF!</f>
        <v>#REF!</v>
      </c>
      <c r="G669" s="30">
        <f>STOCK!H1221</f>
        <v>0</v>
      </c>
      <c r="H669" s="30" t="e">
        <f>STOCK!#REF!</f>
        <v>#REF!</v>
      </c>
      <c r="I669" s="30">
        <f>STOCK!I1221</f>
        <v>0</v>
      </c>
      <c r="J669" s="30">
        <f>STOCK!J1221</f>
        <v>0</v>
      </c>
      <c r="K669" s="30" t="e">
        <f>STOCK!#REF!</f>
        <v>#REF!</v>
      </c>
      <c r="L669" s="30">
        <f>STOCK!K1221</f>
        <v>0</v>
      </c>
      <c r="U669" s="30">
        <v>1</v>
      </c>
      <c r="V669" s="30">
        <f>STOCK!O1221</f>
        <v>0</v>
      </c>
      <c r="X669" s="30">
        <v>0</v>
      </c>
      <c r="Y669" s="30">
        <f t="shared" si="12"/>
        <v>0</v>
      </c>
      <c r="AG669" s="30">
        <f>STOCK!A1221</f>
        <v>0</v>
      </c>
      <c r="AI669" s="30">
        <v>0</v>
      </c>
    </row>
    <row r="670" spans="1:35" x14ac:dyDescent="0.15">
      <c r="A670" s="30">
        <f>STOCK!C1222</f>
        <v>0</v>
      </c>
      <c r="B670" s="30">
        <f>STOCK!D1222</f>
        <v>0</v>
      </c>
      <c r="C670" s="30">
        <f>STOCK!E1222</f>
        <v>0</v>
      </c>
      <c r="D670" s="30">
        <f>STOCK!F1222</f>
        <v>0</v>
      </c>
      <c r="E670" s="30">
        <f>STOCK!G1222</f>
        <v>0</v>
      </c>
      <c r="F670" s="30" t="e">
        <f>STOCK!#REF!</f>
        <v>#REF!</v>
      </c>
      <c r="G670" s="30">
        <f>STOCK!H1222</f>
        <v>0</v>
      </c>
      <c r="H670" s="30" t="e">
        <f>STOCK!#REF!</f>
        <v>#REF!</v>
      </c>
      <c r="I670" s="30">
        <f>STOCK!I1222</f>
        <v>0</v>
      </c>
      <c r="J670" s="30">
        <f>STOCK!J1222</f>
        <v>0</v>
      </c>
      <c r="K670" s="30" t="e">
        <f>STOCK!#REF!</f>
        <v>#REF!</v>
      </c>
      <c r="L670" s="30">
        <f>STOCK!K1222</f>
        <v>0</v>
      </c>
      <c r="U670" s="30">
        <v>1</v>
      </c>
      <c r="V670" s="30">
        <f>STOCK!O1222</f>
        <v>0</v>
      </c>
      <c r="X670" s="30">
        <v>0</v>
      </c>
      <c r="Y670" s="30">
        <f t="shared" si="12"/>
        <v>0</v>
      </c>
      <c r="AG670" s="30">
        <f>STOCK!A1222</f>
        <v>0</v>
      </c>
      <c r="AI670" s="30">
        <v>0</v>
      </c>
    </row>
    <row r="671" spans="1:35" x14ac:dyDescent="0.15">
      <c r="A671" s="30">
        <f>STOCK!C1223</f>
        <v>0</v>
      </c>
      <c r="B671" s="30">
        <f>STOCK!D1223</f>
        <v>0</v>
      </c>
      <c r="C671" s="30">
        <f>STOCK!E1223</f>
        <v>0</v>
      </c>
      <c r="D671" s="30">
        <f>STOCK!F1223</f>
        <v>0</v>
      </c>
      <c r="E671" s="30">
        <f>STOCK!G1223</f>
        <v>0</v>
      </c>
      <c r="F671" s="30" t="e">
        <f>STOCK!#REF!</f>
        <v>#REF!</v>
      </c>
      <c r="G671" s="30">
        <f>STOCK!H1223</f>
        <v>0</v>
      </c>
      <c r="H671" s="30" t="e">
        <f>STOCK!#REF!</f>
        <v>#REF!</v>
      </c>
      <c r="I671" s="30">
        <f>STOCK!I1223</f>
        <v>0</v>
      </c>
      <c r="J671" s="30">
        <f>STOCK!J1223</f>
        <v>0</v>
      </c>
      <c r="K671" s="30" t="e">
        <f>STOCK!#REF!</f>
        <v>#REF!</v>
      </c>
      <c r="L671" s="30">
        <f>STOCK!K1223</f>
        <v>0</v>
      </c>
      <c r="U671" s="30">
        <v>1</v>
      </c>
      <c r="V671" s="30">
        <f>STOCK!O1223</f>
        <v>0</v>
      </c>
      <c r="X671" s="30">
        <v>0</v>
      </c>
      <c r="Y671" s="30">
        <f t="shared" si="12"/>
        <v>0</v>
      </c>
      <c r="AG671" s="30">
        <f>STOCK!A1223</f>
        <v>0</v>
      </c>
      <c r="AI671" s="30">
        <v>0</v>
      </c>
    </row>
    <row r="672" spans="1:35" x14ac:dyDescent="0.15">
      <c r="A672" s="30">
        <f>STOCK!C1224</f>
        <v>0</v>
      </c>
      <c r="B672" s="30">
        <f>STOCK!D1224</f>
        <v>0</v>
      </c>
      <c r="C672" s="30">
        <f>STOCK!E1224</f>
        <v>0</v>
      </c>
      <c r="D672" s="30">
        <f>STOCK!F1224</f>
        <v>0</v>
      </c>
      <c r="E672" s="30">
        <f>STOCK!G1224</f>
        <v>0</v>
      </c>
      <c r="F672" s="30" t="e">
        <f>STOCK!#REF!</f>
        <v>#REF!</v>
      </c>
      <c r="G672" s="30">
        <f>STOCK!H1224</f>
        <v>0</v>
      </c>
      <c r="H672" s="30" t="e">
        <f>STOCK!#REF!</f>
        <v>#REF!</v>
      </c>
      <c r="I672" s="30">
        <f>STOCK!I1224</f>
        <v>0</v>
      </c>
      <c r="J672" s="30">
        <f>STOCK!J1224</f>
        <v>0</v>
      </c>
      <c r="K672" s="30" t="e">
        <f>STOCK!#REF!</f>
        <v>#REF!</v>
      </c>
      <c r="L672" s="30">
        <f>STOCK!K1224</f>
        <v>0</v>
      </c>
      <c r="U672" s="30">
        <v>1</v>
      </c>
      <c r="V672" s="30">
        <f>STOCK!O1224</f>
        <v>0</v>
      </c>
      <c r="X672" s="30">
        <v>0</v>
      </c>
      <c r="Y672" s="30">
        <f t="shared" si="12"/>
        <v>0</v>
      </c>
      <c r="AG672" s="30">
        <f>STOCK!A1224</f>
        <v>0</v>
      </c>
      <c r="AI672" s="30">
        <v>0</v>
      </c>
    </row>
    <row r="673" spans="1:35" x14ac:dyDescent="0.15">
      <c r="A673" s="30">
        <f>STOCK!C1225</f>
        <v>0</v>
      </c>
      <c r="B673" s="30">
        <f>STOCK!D1225</f>
        <v>0</v>
      </c>
      <c r="C673" s="30">
        <f>STOCK!E1225</f>
        <v>0</v>
      </c>
      <c r="D673" s="30">
        <f>STOCK!F1225</f>
        <v>0</v>
      </c>
      <c r="E673" s="30">
        <f>STOCK!G1225</f>
        <v>0</v>
      </c>
      <c r="F673" s="30" t="e">
        <f>STOCK!#REF!</f>
        <v>#REF!</v>
      </c>
      <c r="G673" s="30">
        <f>STOCK!H1225</f>
        <v>0</v>
      </c>
      <c r="H673" s="30" t="e">
        <f>STOCK!#REF!</f>
        <v>#REF!</v>
      </c>
      <c r="I673" s="30">
        <f>STOCK!I1225</f>
        <v>0</v>
      </c>
      <c r="J673" s="30">
        <f>STOCK!J1225</f>
        <v>0</v>
      </c>
      <c r="K673" s="30" t="e">
        <f>STOCK!#REF!</f>
        <v>#REF!</v>
      </c>
      <c r="L673" s="30">
        <f>STOCK!K1225</f>
        <v>0</v>
      </c>
      <c r="U673" s="30">
        <v>1</v>
      </c>
      <c r="V673" s="30">
        <f>STOCK!O1225</f>
        <v>0</v>
      </c>
      <c r="X673" s="30">
        <v>0</v>
      </c>
      <c r="Y673" s="30">
        <f t="shared" si="12"/>
        <v>0</v>
      </c>
      <c r="AG673" s="30">
        <f>STOCK!A1225</f>
        <v>0</v>
      </c>
      <c r="AI673" s="30">
        <v>0</v>
      </c>
    </row>
    <row r="674" spans="1:35" x14ac:dyDescent="0.15">
      <c r="A674" s="30">
        <f>STOCK!C1226</f>
        <v>0</v>
      </c>
      <c r="B674" s="30">
        <f>STOCK!D1226</f>
        <v>0</v>
      </c>
      <c r="C674" s="30">
        <f>STOCK!E1226</f>
        <v>0</v>
      </c>
      <c r="D674" s="30">
        <f>STOCK!F1226</f>
        <v>0</v>
      </c>
      <c r="E674" s="30">
        <f>STOCK!G1226</f>
        <v>0</v>
      </c>
      <c r="F674" s="30" t="e">
        <f>STOCK!#REF!</f>
        <v>#REF!</v>
      </c>
      <c r="G674" s="30">
        <f>STOCK!H1226</f>
        <v>0</v>
      </c>
      <c r="H674" s="30" t="e">
        <f>STOCK!#REF!</f>
        <v>#REF!</v>
      </c>
      <c r="I674" s="30">
        <f>STOCK!I1226</f>
        <v>0</v>
      </c>
      <c r="J674" s="30">
        <f>STOCK!J1226</f>
        <v>0</v>
      </c>
      <c r="K674" s="30" t="e">
        <f>STOCK!#REF!</f>
        <v>#REF!</v>
      </c>
      <c r="L674" s="30">
        <f>STOCK!K1226</f>
        <v>0</v>
      </c>
      <c r="U674" s="30">
        <v>1</v>
      </c>
      <c r="V674" s="30">
        <f>STOCK!O1226</f>
        <v>0</v>
      </c>
      <c r="X674" s="30">
        <v>0</v>
      </c>
      <c r="Y674" s="30">
        <f t="shared" si="12"/>
        <v>0</v>
      </c>
      <c r="AG674" s="30">
        <f>STOCK!A1226</f>
        <v>0</v>
      </c>
      <c r="AI674" s="30">
        <v>0</v>
      </c>
    </row>
    <row r="675" spans="1:35" x14ac:dyDescent="0.15">
      <c r="A675" s="30">
        <f>STOCK!C1227</f>
        <v>0</v>
      </c>
      <c r="B675" s="30">
        <f>STOCK!D1227</f>
        <v>0</v>
      </c>
      <c r="C675" s="30">
        <f>STOCK!E1227</f>
        <v>0</v>
      </c>
      <c r="D675" s="30">
        <f>STOCK!F1227</f>
        <v>0</v>
      </c>
      <c r="E675" s="30">
        <f>STOCK!G1227</f>
        <v>0</v>
      </c>
      <c r="F675" s="30" t="e">
        <f>STOCK!#REF!</f>
        <v>#REF!</v>
      </c>
      <c r="G675" s="30">
        <f>STOCK!H1227</f>
        <v>0</v>
      </c>
      <c r="H675" s="30" t="e">
        <f>STOCK!#REF!</f>
        <v>#REF!</v>
      </c>
      <c r="I675" s="30">
        <f>STOCK!I1227</f>
        <v>0</v>
      </c>
      <c r="J675" s="30">
        <f>STOCK!J1227</f>
        <v>0</v>
      </c>
      <c r="K675" s="30" t="e">
        <f>STOCK!#REF!</f>
        <v>#REF!</v>
      </c>
      <c r="L675" s="30">
        <f>STOCK!K1227</f>
        <v>0</v>
      </c>
      <c r="U675" s="30">
        <v>1</v>
      </c>
      <c r="V675" s="30">
        <f>STOCK!O1227</f>
        <v>0</v>
      </c>
      <c r="X675" s="30">
        <v>0</v>
      </c>
      <c r="Y675" s="30">
        <f t="shared" si="12"/>
        <v>0</v>
      </c>
      <c r="AG675" s="30">
        <f>STOCK!A1227</f>
        <v>0</v>
      </c>
      <c r="AI675" s="30">
        <v>0</v>
      </c>
    </row>
    <row r="676" spans="1:35" x14ac:dyDescent="0.15">
      <c r="A676" s="30">
        <f>STOCK!C1228</f>
        <v>0</v>
      </c>
      <c r="B676" s="30">
        <f>STOCK!D1228</f>
        <v>0</v>
      </c>
      <c r="C676" s="30">
        <f>STOCK!E1228</f>
        <v>0</v>
      </c>
      <c r="D676" s="30">
        <f>STOCK!F1228</f>
        <v>0</v>
      </c>
      <c r="E676" s="30">
        <f>STOCK!G1228</f>
        <v>0</v>
      </c>
      <c r="F676" s="30" t="e">
        <f>STOCK!#REF!</f>
        <v>#REF!</v>
      </c>
      <c r="G676" s="30">
        <f>STOCK!H1228</f>
        <v>0</v>
      </c>
      <c r="H676" s="30" t="e">
        <f>STOCK!#REF!</f>
        <v>#REF!</v>
      </c>
      <c r="I676" s="30">
        <f>STOCK!I1228</f>
        <v>0</v>
      </c>
      <c r="J676" s="30">
        <f>STOCK!J1228</f>
        <v>0</v>
      </c>
      <c r="K676" s="30" t="e">
        <f>STOCK!#REF!</f>
        <v>#REF!</v>
      </c>
      <c r="L676" s="30">
        <f>STOCK!K1228</f>
        <v>0</v>
      </c>
      <c r="U676" s="30">
        <v>1</v>
      </c>
      <c r="V676" s="30">
        <f>STOCK!O1228</f>
        <v>0</v>
      </c>
      <c r="X676" s="30">
        <v>0</v>
      </c>
      <c r="Y676" s="30">
        <f t="shared" si="12"/>
        <v>0</v>
      </c>
      <c r="AG676" s="30">
        <f>STOCK!A1228</f>
        <v>0</v>
      </c>
      <c r="AI676" s="30">
        <v>0</v>
      </c>
    </row>
    <row r="677" spans="1:35" x14ac:dyDescent="0.15">
      <c r="A677" s="30">
        <f>STOCK!C1229</f>
        <v>0</v>
      </c>
      <c r="B677" s="30">
        <f>STOCK!D1229</f>
        <v>0</v>
      </c>
      <c r="C677" s="30">
        <f>STOCK!E1229</f>
        <v>0</v>
      </c>
      <c r="D677" s="30">
        <f>STOCK!F1229</f>
        <v>0</v>
      </c>
      <c r="E677" s="30">
        <f>STOCK!G1229</f>
        <v>0</v>
      </c>
      <c r="F677" s="30" t="e">
        <f>STOCK!#REF!</f>
        <v>#REF!</v>
      </c>
      <c r="G677" s="30">
        <f>STOCK!H1229</f>
        <v>0</v>
      </c>
      <c r="H677" s="30" t="e">
        <f>STOCK!#REF!</f>
        <v>#REF!</v>
      </c>
      <c r="I677" s="30">
        <f>STOCK!I1229</f>
        <v>0</v>
      </c>
      <c r="J677" s="30">
        <f>STOCK!J1229</f>
        <v>0</v>
      </c>
      <c r="K677" s="30" t="e">
        <f>STOCK!#REF!</f>
        <v>#REF!</v>
      </c>
      <c r="L677" s="30">
        <f>STOCK!K1229</f>
        <v>0</v>
      </c>
      <c r="U677" s="30">
        <v>1</v>
      </c>
      <c r="V677" s="30">
        <f>STOCK!O1229</f>
        <v>0</v>
      </c>
      <c r="X677" s="30">
        <v>0</v>
      </c>
      <c r="Y677" s="30">
        <f t="shared" si="12"/>
        <v>0</v>
      </c>
      <c r="AG677" s="30">
        <f>STOCK!A1229</f>
        <v>0</v>
      </c>
      <c r="AI677" s="30">
        <v>0</v>
      </c>
    </row>
    <row r="678" spans="1:35" x14ac:dyDescent="0.15">
      <c r="A678" s="30">
        <f>STOCK!C1230</f>
        <v>0</v>
      </c>
      <c r="B678" s="30">
        <f>STOCK!D1230</f>
        <v>0</v>
      </c>
      <c r="C678" s="30">
        <f>STOCK!E1230</f>
        <v>0</v>
      </c>
      <c r="D678" s="30">
        <f>STOCK!F1230</f>
        <v>0</v>
      </c>
      <c r="E678" s="30">
        <f>STOCK!G1230</f>
        <v>0</v>
      </c>
      <c r="F678" s="30" t="e">
        <f>STOCK!#REF!</f>
        <v>#REF!</v>
      </c>
      <c r="G678" s="30">
        <f>STOCK!H1230</f>
        <v>0</v>
      </c>
      <c r="H678" s="30" t="e">
        <f>STOCK!#REF!</f>
        <v>#REF!</v>
      </c>
      <c r="I678" s="30">
        <f>STOCK!I1230</f>
        <v>0</v>
      </c>
      <c r="J678" s="30">
        <f>STOCK!J1230</f>
        <v>0</v>
      </c>
      <c r="K678" s="30" t="e">
        <f>STOCK!#REF!</f>
        <v>#REF!</v>
      </c>
      <c r="L678" s="30">
        <f>STOCK!K1230</f>
        <v>0</v>
      </c>
      <c r="U678" s="30">
        <v>1</v>
      </c>
      <c r="V678" s="30">
        <f>STOCK!O1230</f>
        <v>0</v>
      </c>
      <c r="X678" s="30">
        <v>0</v>
      </c>
      <c r="Y678" s="30">
        <f t="shared" si="12"/>
        <v>0</v>
      </c>
      <c r="AG678" s="30">
        <f>STOCK!A1230</f>
        <v>0</v>
      </c>
      <c r="AI678" s="30">
        <v>0</v>
      </c>
    </row>
    <row r="679" spans="1:35" x14ac:dyDescent="0.15">
      <c r="A679" s="30">
        <f>STOCK!C1231</f>
        <v>0</v>
      </c>
      <c r="B679" s="30">
        <f>STOCK!D1231</f>
        <v>0</v>
      </c>
      <c r="C679" s="30">
        <f>STOCK!E1231</f>
        <v>0</v>
      </c>
      <c r="D679" s="30">
        <f>STOCK!F1231</f>
        <v>0</v>
      </c>
      <c r="E679" s="30">
        <f>STOCK!G1231</f>
        <v>0</v>
      </c>
      <c r="F679" s="30" t="e">
        <f>STOCK!#REF!</f>
        <v>#REF!</v>
      </c>
      <c r="G679" s="30">
        <f>STOCK!H1231</f>
        <v>0</v>
      </c>
      <c r="H679" s="30" t="e">
        <f>STOCK!#REF!</f>
        <v>#REF!</v>
      </c>
      <c r="I679" s="30">
        <f>STOCK!I1231</f>
        <v>0</v>
      </c>
      <c r="J679" s="30">
        <f>STOCK!J1231</f>
        <v>0</v>
      </c>
      <c r="K679" s="30" t="e">
        <f>STOCK!#REF!</f>
        <v>#REF!</v>
      </c>
      <c r="L679" s="30">
        <f>STOCK!K1231</f>
        <v>0</v>
      </c>
      <c r="U679" s="30">
        <v>1</v>
      </c>
      <c r="V679" s="30">
        <f>STOCK!O1231</f>
        <v>0</v>
      </c>
      <c r="X679" s="30">
        <v>0</v>
      </c>
      <c r="Y679" s="30">
        <f t="shared" si="12"/>
        <v>0</v>
      </c>
      <c r="AG679" s="30">
        <f>STOCK!A1231</f>
        <v>0</v>
      </c>
      <c r="AI679" s="30">
        <v>0</v>
      </c>
    </row>
    <row r="680" spans="1:35" x14ac:dyDescent="0.15">
      <c r="A680" s="30">
        <f>STOCK!C1232</f>
        <v>0</v>
      </c>
      <c r="B680" s="30">
        <f>STOCK!D1232</f>
        <v>0</v>
      </c>
      <c r="C680" s="30">
        <f>STOCK!E1232</f>
        <v>0</v>
      </c>
      <c r="D680" s="30">
        <f>STOCK!F1232</f>
        <v>0</v>
      </c>
      <c r="E680" s="30">
        <f>STOCK!G1232</f>
        <v>0</v>
      </c>
      <c r="F680" s="30" t="e">
        <f>STOCK!#REF!</f>
        <v>#REF!</v>
      </c>
      <c r="G680" s="30">
        <f>STOCK!H1232</f>
        <v>0</v>
      </c>
      <c r="H680" s="30" t="e">
        <f>STOCK!#REF!</f>
        <v>#REF!</v>
      </c>
      <c r="I680" s="30">
        <f>STOCK!I1232</f>
        <v>0</v>
      </c>
      <c r="J680" s="30">
        <f>STOCK!J1232</f>
        <v>0</v>
      </c>
      <c r="K680" s="30" t="e">
        <f>STOCK!#REF!</f>
        <v>#REF!</v>
      </c>
      <c r="L680" s="30">
        <f>STOCK!K1232</f>
        <v>0</v>
      </c>
      <c r="U680" s="30">
        <v>1</v>
      </c>
      <c r="V680" s="30">
        <f>STOCK!O1232</f>
        <v>0</v>
      </c>
      <c r="X680" s="30">
        <v>0</v>
      </c>
      <c r="Y680" s="30">
        <f t="shared" si="12"/>
        <v>0</v>
      </c>
      <c r="AG680" s="30">
        <f>STOCK!A1232</f>
        <v>0</v>
      </c>
      <c r="AI680" s="30">
        <v>0</v>
      </c>
    </row>
    <row r="681" spans="1:35" x14ac:dyDescent="0.15">
      <c r="A681" s="30">
        <f>STOCK!C1233</f>
        <v>0</v>
      </c>
      <c r="B681" s="30">
        <f>STOCK!D1233</f>
        <v>0</v>
      </c>
      <c r="C681" s="30">
        <f>STOCK!E1233</f>
        <v>0</v>
      </c>
      <c r="D681" s="30">
        <f>STOCK!F1233</f>
        <v>0</v>
      </c>
      <c r="E681" s="30">
        <f>STOCK!G1233</f>
        <v>0</v>
      </c>
      <c r="F681" s="30" t="e">
        <f>STOCK!#REF!</f>
        <v>#REF!</v>
      </c>
      <c r="G681" s="30">
        <f>STOCK!H1233</f>
        <v>0</v>
      </c>
      <c r="H681" s="30" t="e">
        <f>STOCK!#REF!</f>
        <v>#REF!</v>
      </c>
      <c r="I681" s="30">
        <f>STOCK!I1233</f>
        <v>0</v>
      </c>
      <c r="J681" s="30">
        <f>STOCK!J1233</f>
        <v>0</v>
      </c>
      <c r="K681" s="30" t="e">
        <f>STOCK!#REF!</f>
        <v>#REF!</v>
      </c>
      <c r="L681" s="30">
        <f>STOCK!K1233</f>
        <v>0</v>
      </c>
      <c r="U681" s="30">
        <v>1</v>
      </c>
      <c r="V681" s="30">
        <f>STOCK!O1233</f>
        <v>0</v>
      </c>
      <c r="X681" s="30">
        <v>0</v>
      </c>
      <c r="Y681" s="30">
        <f t="shared" si="12"/>
        <v>0</v>
      </c>
      <c r="AG681" s="30">
        <f>STOCK!A1233</f>
        <v>0</v>
      </c>
      <c r="AI681" s="30">
        <v>0</v>
      </c>
    </row>
    <row r="682" spans="1:35" x14ac:dyDescent="0.15">
      <c r="A682" s="30">
        <f>STOCK!C1234</f>
        <v>0</v>
      </c>
      <c r="B682" s="30">
        <f>STOCK!D1234</f>
        <v>0</v>
      </c>
      <c r="C682" s="30">
        <f>STOCK!E1234</f>
        <v>0</v>
      </c>
      <c r="D682" s="30">
        <f>STOCK!F1234</f>
        <v>0</v>
      </c>
      <c r="E682" s="30">
        <f>STOCK!G1234</f>
        <v>0</v>
      </c>
      <c r="F682" s="30" t="e">
        <f>STOCK!#REF!</f>
        <v>#REF!</v>
      </c>
      <c r="G682" s="30">
        <f>STOCK!H1234</f>
        <v>0</v>
      </c>
      <c r="H682" s="30" t="e">
        <f>STOCK!#REF!</f>
        <v>#REF!</v>
      </c>
      <c r="I682" s="30">
        <f>STOCK!I1234</f>
        <v>0</v>
      </c>
      <c r="J682" s="30">
        <f>STOCK!J1234</f>
        <v>0</v>
      </c>
      <c r="K682" s="30" t="e">
        <f>STOCK!#REF!</f>
        <v>#REF!</v>
      </c>
      <c r="L682" s="30">
        <f>STOCK!K1234</f>
        <v>0</v>
      </c>
      <c r="U682" s="30">
        <v>1</v>
      </c>
      <c r="V682" s="30">
        <f>STOCK!O1234</f>
        <v>0</v>
      </c>
      <c r="X682" s="30">
        <v>0</v>
      </c>
      <c r="Y682" s="30">
        <f t="shared" si="12"/>
        <v>0</v>
      </c>
      <c r="AG682" s="30">
        <f>STOCK!A1234</f>
        <v>0</v>
      </c>
      <c r="AI682" s="30">
        <v>0</v>
      </c>
    </row>
    <row r="683" spans="1:35" x14ac:dyDescent="0.15">
      <c r="A683" s="30">
        <f>STOCK!C1235</f>
        <v>0</v>
      </c>
      <c r="B683" s="30">
        <f>STOCK!D1235</f>
        <v>0</v>
      </c>
      <c r="C683" s="30">
        <f>STOCK!E1235</f>
        <v>0</v>
      </c>
      <c r="D683" s="30">
        <f>STOCK!F1235</f>
        <v>0</v>
      </c>
      <c r="E683" s="30">
        <f>STOCK!G1235</f>
        <v>0</v>
      </c>
      <c r="F683" s="30" t="e">
        <f>STOCK!#REF!</f>
        <v>#REF!</v>
      </c>
      <c r="G683" s="30">
        <f>STOCK!H1235</f>
        <v>0</v>
      </c>
      <c r="H683" s="30" t="e">
        <f>STOCK!#REF!</f>
        <v>#REF!</v>
      </c>
      <c r="I683" s="30">
        <f>STOCK!I1235</f>
        <v>0</v>
      </c>
      <c r="J683" s="30">
        <f>STOCK!J1235</f>
        <v>0</v>
      </c>
      <c r="K683" s="30" t="e">
        <f>STOCK!#REF!</f>
        <v>#REF!</v>
      </c>
      <c r="L683" s="30">
        <f>STOCK!K1235</f>
        <v>0</v>
      </c>
      <c r="U683" s="30">
        <v>1</v>
      </c>
      <c r="V683" s="30">
        <f>STOCK!O1235</f>
        <v>0</v>
      </c>
      <c r="X683" s="30">
        <v>0</v>
      </c>
      <c r="Y683" s="30">
        <f t="shared" si="12"/>
        <v>0</v>
      </c>
      <c r="AG683" s="30">
        <f>STOCK!A1235</f>
        <v>0</v>
      </c>
      <c r="AI683" s="30">
        <v>0</v>
      </c>
    </row>
    <row r="684" spans="1:35" x14ac:dyDescent="0.15">
      <c r="A684" s="30">
        <f>STOCK!C1236</f>
        <v>0</v>
      </c>
      <c r="B684" s="30">
        <f>STOCK!D1236</f>
        <v>0</v>
      </c>
      <c r="C684" s="30">
        <f>STOCK!E1236</f>
        <v>0</v>
      </c>
      <c r="D684" s="30">
        <f>STOCK!F1236</f>
        <v>0</v>
      </c>
      <c r="E684" s="30">
        <f>STOCK!G1236</f>
        <v>0</v>
      </c>
      <c r="F684" s="30" t="e">
        <f>STOCK!#REF!</f>
        <v>#REF!</v>
      </c>
      <c r="G684" s="30">
        <f>STOCK!H1236</f>
        <v>0</v>
      </c>
      <c r="H684" s="30" t="e">
        <f>STOCK!#REF!</f>
        <v>#REF!</v>
      </c>
      <c r="I684" s="30">
        <f>STOCK!I1236</f>
        <v>0</v>
      </c>
      <c r="J684" s="30">
        <f>STOCK!J1236</f>
        <v>0</v>
      </c>
      <c r="K684" s="30" t="e">
        <f>STOCK!#REF!</f>
        <v>#REF!</v>
      </c>
      <c r="L684" s="30">
        <f>STOCK!K1236</f>
        <v>0</v>
      </c>
      <c r="U684" s="30">
        <v>1</v>
      </c>
      <c r="V684" s="30">
        <f>STOCK!O1236</f>
        <v>0</v>
      </c>
      <c r="X684" s="30">
        <v>0</v>
      </c>
      <c r="Y684" s="30">
        <f t="shared" si="12"/>
        <v>0</v>
      </c>
      <c r="AG684" s="30">
        <f>STOCK!A1236</f>
        <v>0</v>
      </c>
      <c r="AI684" s="30">
        <v>0</v>
      </c>
    </row>
    <row r="685" spans="1:35" x14ac:dyDescent="0.15">
      <c r="A685" s="30">
        <f>STOCK!C1237</f>
        <v>0</v>
      </c>
      <c r="B685" s="30">
        <f>STOCK!D1237</f>
        <v>0</v>
      </c>
      <c r="C685" s="30">
        <f>STOCK!E1237</f>
        <v>0</v>
      </c>
      <c r="D685" s="30">
        <f>STOCK!F1237</f>
        <v>0</v>
      </c>
      <c r="E685" s="30">
        <f>STOCK!G1237</f>
        <v>0</v>
      </c>
      <c r="F685" s="30" t="e">
        <f>STOCK!#REF!</f>
        <v>#REF!</v>
      </c>
      <c r="G685" s="30">
        <f>STOCK!H1237</f>
        <v>0</v>
      </c>
      <c r="H685" s="30" t="e">
        <f>STOCK!#REF!</f>
        <v>#REF!</v>
      </c>
      <c r="I685" s="30">
        <f>STOCK!I1237</f>
        <v>0</v>
      </c>
      <c r="J685" s="30">
        <f>STOCK!J1237</f>
        <v>0</v>
      </c>
      <c r="K685" s="30" t="e">
        <f>STOCK!#REF!</f>
        <v>#REF!</v>
      </c>
      <c r="L685" s="30">
        <f>STOCK!K1237</f>
        <v>0</v>
      </c>
      <c r="U685" s="30">
        <v>1</v>
      </c>
      <c r="V685" s="30">
        <f>STOCK!O1237</f>
        <v>0</v>
      </c>
      <c r="X685" s="30">
        <v>0</v>
      </c>
      <c r="Y685" s="30">
        <f t="shared" si="12"/>
        <v>0</v>
      </c>
      <c r="AG685" s="30">
        <f>STOCK!A1237</f>
        <v>0</v>
      </c>
      <c r="AI685" s="30">
        <v>0</v>
      </c>
    </row>
    <row r="686" spans="1:35" x14ac:dyDescent="0.15">
      <c r="A686" s="30">
        <f>STOCK!C1238</f>
        <v>0</v>
      </c>
      <c r="B686" s="30">
        <f>STOCK!D1238</f>
        <v>0</v>
      </c>
      <c r="C686" s="30">
        <f>STOCK!E1238</f>
        <v>0</v>
      </c>
      <c r="D686" s="30">
        <f>STOCK!F1238</f>
        <v>0</v>
      </c>
      <c r="E686" s="30">
        <f>STOCK!G1238</f>
        <v>0</v>
      </c>
      <c r="F686" s="30" t="e">
        <f>STOCK!#REF!</f>
        <v>#REF!</v>
      </c>
      <c r="G686" s="30">
        <f>STOCK!H1238</f>
        <v>0</v>
      </c>
      <c r="H686" s="30" t="e">
        <f>STOCK!#REF!</f>
        <v>#REF!</v>
      </c>
      <c r="I686" s="30">
        <f>STOCK!I1238</f>
        <v>0</v>
      </c>
      <c r="J686" s="30">
        <f>STOCK!J1238</f>
        <v>0</v>
      </c>
      <c r="K686" s="30" t="e">
        <f>STOCK!#REF!</f>
        <v>#REF!</v>
      </c>
      <c r="L686" s="30">
        <f>STOCK!K1238</f>
        <v>0</v>
      </c>
      <c r="U686" s="30">
        <v>1</v>
      </c>
      <c r="V686" s="30">
        <f>STOCK!O1238</f>
        <v>0</v>
      </c>
      <c r="X686" s="30">
        <v>0</v>
      </c>
      <c r="Y686" s="30">
        <f t="shared" si="12"/>
        <v>0</v>
      </c>
      <c r="AG686" s="30">
        <f>STOCK!A1238</f>
        <v>0</v>
      </c>
      <c r="AI686" s="30">
        <v>0</v>
      </c>
    </row>
    <row r="687" spans="1:35" x14ac:dyDescent="0.15">
      <c r="A687" s="30">
        <f>STOCK!C1239</f>
        <v>0</v>
      </c>
      <c r="B687" s="30">
        <f>STOCK!D1239</f>
        <v>0</v>
      </c>
      <c r="C687" s="30">
        <f>STOCK!E1239</f>
        <v>0</v>
      </c>
      <c r="D687" s="30">
        <f>STOCK!F1239</f>
        <v>0</v>
      </c>
      <c r="E687" s="30">
        <f>STOCK!G1239</f>
        <v>0</v>
      </c>
      <c r="F687" s="30" t="e">
        <f>STOCK!#REF!</f>
        <v>#REF!</v>
      </c>
      <c r="G687" s="30">
        <f>STOCK!H1239</f>
        <v>0</v>
      </c>
      <c r="H687" s="30" t="e">
        <f>STOCK!#REF!</f>
        <v>#REF!</v>
      </c>
      <c r="I687" s="30">
        <f>STOCK!I1239</f>
        <v>0</v>
      </c>
      <c r="J687" s="30">
        <f>STOCK!J1239</f>
        <v>0</v>
      </c>
      <c r="K687" s="30" t="e">
        <f>STOCK!#REF!</f>
        <v>#REF!</v>
      </c>
      <c r="L687" s="30">
        <f>STOCK!K1239</f>
        <v>0</v>
      </c>
      <c r="U687" s="30">
        <v>1</v>
      </c>
      <c r="V687" s="30">
        <f>STOCK!O1239</f>
        <v>0</v>
      </c>
      <c r="X687" s="30">
        <v>0</v>
      </c>
      <c r="Y687" s="30">
        <f t="shared" si="12"/>
        <v>0</v>
      </c>
      <c r="AG687" s="30">
        <f>STOCK!A1239</f>
        <v>0</v>
      </c>
      <c r="AI687" s="30">
        <v>0</v>
      </c>
    </row>
    <row r="688" spans="1:35" x14ac:dyDescent="0.15">
      <c r="A688" s="30">
        <f>STOCK!C1240</f>
        <v>0</v>
      </c>
      <c r="B688" s="30">
        <f>STOCK!D1240</f>
        <v>0</v>
      </c>
      <c r="C688" s="30">
        <f>STOCK!E1240</f>
        <v>0</v>
      </c>
      <c r="D688" s="30">
        <f>STOCK!F1240</f>
        <v>0</v>
      </c>
      <c r="E688" s="30">
        <f>STOCK!G1240</f>
        <v>0</v>
      </c>
      <c r="F688" s="30" t="e">
        <f>STOCK!#REF!</f>
        <v>#REF!</v>
      </c>
      <c r="G688" s="30">
        <f>STOCK!H1240</f>
        <v>0</v>
      </c>
      <c r="H688" s="30" t="e">
        <f>STOCK!#REF!</f>
        <v>#REF!</v>
      </c>
      <c r="I688" s="30">
        <f>STOCK!I1240</f>
        <v>0</v>
      </c>
      <c r="J688" s="30">
        <f>STOCK!J1240</f>
        <v>0</v>
      </c>
      <c r="K688" s="30" t="e">
        <f>STOCK!#REF!</f>
        <v>#REF!</v>
      </c>
      <c r="L688" s="30">
        <f>STOCK!K1240</f>
        <v>0</v>
      </c>
      <c r="U688" s="30">
        <v>1</v>
      </c>
      <c r="V688" s="30">
        <f>STOCK!O1240</f>
        <v>0</v>
      </c>
      <c r="X688" s="30">
        <v>0</v>
      </c>
      <c r="Y688" s="30">
        <f t="shared" si="12"/>
        <v>0</v>
      </c>
      <c r="AG688" s="30">
        <f>STOCK!A1240</f>
        <v>0</v>
      </c>
      <c r="AI688" s="30">
        <v>0</v>
      </c>
    </row>
    <row r="689" spans="1:35" x14ac:dyDescent="0.15">
      <c r="A689" s="30">
        <f>STOCK!C1241</f>
        <v>0</v>
      </c>
      <c r="B689" s="30">
        <f>STOCK!D1241</f>
        <v>0</v>
      </c>
      <c r="C689" s="30">
        <f>STOCK!E1241</f>
        <v>0</v>
      </c>
      <c r="D689" s="30">
        <f>STOCK!F1241</f>
        <v>0</v>
      </c>
      <c r="E689" s="30">
        <f>STOCK!G1241</f>
        <v>0</v>
      </c>
      <c r="F689" s="30" t="e">
        <f>STOCK!#REF!</f>
        <v>#REF!</v>
      </c>
      <c r="G689" s="30">
        <f>STOCK!H1241</f>
        <v>0</v>
      </c>
      <c r="H689" s="30" t="e">
        <f>STOCK!#REF!</f>
        <v>#REF!</v>
      </c>
      <c r="I689" s="30">
        <f>STOCK!I1241</f>
        <v>0</v>
      </c>
      <c r="J689" s="30">
        <f>STOCK!J1241</f>
        <v>0</v>
      </c>
      <c r="K689" s="30" t="e">
        <f>STOCK!#REF!</f>
        <v>#REF!</v>
      </c>
      <c r="L689" s="30">
        <f>STOCK!K1241</f>
        <v>0</v>
      </c>
      <c r="U689" s="30">
        <v>1</v>
      </c>
      <c r="V689" s="30">
        <f>STOCK!O1241</f>
        <v>0</v>
      </c>
      <c r="X689" s="30">
        <v>0</v>
      </c>
      <c r="Y689" s="30">
        <f t="shared" si="12"/>
        <v>0</v>
      </c>
      <c r="AG689" s="30">
        <f>STOCK!A1241</f>
        <v>0</v>
      </c>
      <c r="AI689" s="30">
        <v>0</v>
      </c>
    </row>
    <row r="690" spans="1:35" x14ac:dyDescent="0.15">
      <c r="A690" s="30">
        <f>STOCK!C1242</f>
        <v>0</v>
      </c>
      <c r="B690" s="30">
        <f>STOCK!D1242</f>
        <v>0</v>
      </c>
      <c r="C690" s="30">
        <f>STOCK!E1242</f>
        <v>0</v>
      </c>
      <c r="D690" s="30">
        <f>STOCK!F1242</f>
        <v>0</v>
      </c>
      <c r="E690" s="30">
        <f>STOCK!G1242</f>
        <v>0</v>
      </c>
      <c r="F690" s="30" t="e">
        <f>STOCK!#REF!</f>
        <v>#REF!</v>
      </c>
      <c r="G690" s="30">
        <f>STOCK!H1242</f>
        <v>0</v>
      </c>
      <c r="H690" s="30" t="e">
        <f>STOCK!#REF!</f>
        <v>#REF!</v>
      </c>
      <c r="I690" s="30">
        <f>STOCK!I1242</f>
        <v>0</v>
      </c>
      <c r="J690" s="30">
        <f>STOCK!J1242</f>
        <v>0</v>
      </c>
      <c r="K690" s="30" t="e">
        <f>STOCK!#REF!</f>
        <v>#REF!</v>
      </c>
      <c r="L690" s="30">
        <f>STOCK!K1242</f>
        <v>0</v>
      </c>
      <c r="U690" s="30">
        <v>1</v>
      </c>
      <c r="V690" s="30">
        <f>STOCK!O1242</f>
        <v>0</v>
      </c>
      <c r="X690" s="30">
        <v>0</v>
      </c>
      <c r="Y690" s="30">
        <f t="shared" si="12"/>
        <v>0</v>
      </c>
      <c r="AG690" s="30">
        <f>STOCK!A1242</f>
        <v>0</v>
      </c>
      <c r="AI690" s="30">
        <v>0</v>
      </c>
    </row>
    <row r="691" spans="1:35" x14ac:dyDescent="0.15">
      <c r="A691" s="30">
        <f>STOCK!C1243</f>
        <v>0</v>
      </c>
      <c r="B691" s="30">
        <f>STOCK!D1243</f>
        <v>0</v>
      </c>
      <c r="C691" s="30">
        <f>STOCK!E1243</f>
        <v>0</v>
      </c>
      <c r="D691" s="30">
        <f>STOCK!F1243</f>
        <v>0</v>
      </c>
      <c r="E691" s="30">
        <f>STOCK!G1243</f>
        <v>0</v>
      </c>
      <c r="F691" s="30" t="e">
        <f>STOCK!#REF!</f>
        <v>#REF!</v>
      </c>
      <c r="G691" s="30">
        <f>STOCK!H1243</f>
        <v>0</v>
      </c>
      <c r="H691" s="30" t="e">
        <f>STOCK!#REF!</f>
        <v>#REF!</v>
      </c>
      <c r="I691" s="30">
        <f>STOCK!I1243</f>
        <v>0</v>
      </c>
      <c r="J691" s="30">
        <f>STOCK!J1243</f>
        <v>0</v>
      </c>
      <c r="K691" s="30" t="e">
        <f>STOCK!#REF!</f>
        <v>#REF!</v>
      </c>
      <c r="L691" s="30">
        <f>STOCK!K1243</f>
        <v>0</v>
      </c>
      <c r="U691" s="30">
        <v>1</v>
      </c>
      <c r="V691" s="30">
        <f>STOCK!O1243</f>
        <v>0</v>
      </c>
      <c r="X691" s="30">
        <v>0</v>
      </c>
      <c r="Y691" s="30">
        <f t="shared" si="12"/>
        <v>0</v>
      </c>
      <c r="AG691" s="30">
        <f>STOCK!A1243</f>
        <v>0</v>
      </c>
      <c r="AI691" s="30">
        <v>0</v>
      </c>
    </row>
    <row r="692" spans="1:35" x14ac:dyDescent="0.15">
      <c r="A692" s="30">
        <f>STOCK!C1244</f>
        <v>0</v>
      </c>
      <c r="B692" s="30">
        <f>STOCK!D1244</f>
        <v>0</v>
      </c>
      <c r="C692" s="30">
        <f>STOCK!E1244</f>
        <v>0</v>
      </c>
      <c r="D692" s="30">
        <f>STOCK!F1244</f>
        <v>0</v>
      </c>
      <c r="E692" s="30">
        <f>STOCK!G1244</f>
        <v>0</v>
      </c>
      <c r="F692" s="30" t="e">
        <f>STOCK!#REF!</f>
        <v>#REF!</v>
      </c>
      <c r="G692" s="30">
        <f>STOCK!H1244</f>
        <v>0</v>
      </c>
      <c r="H692" s="30" t="e">
        <f>STOCK!#REF!</f>
        <v>#REF!</v>
      </c>
      <c r="I692" s="30">
        <f>STOCK!I1244</f>
        <v>0</v>
      </c>
      <c r="J692" s="30">
        <f>STOCK!J1244</f>
        <v>0</v>
      </c>
      <c r="K692" s="30" t="e">
        <f>STOCK!#REF!</f>
        <v>#REF!</v>
      </c>
      <c r="L692" s="30">
        <f>STOCK!K1244</f>
        <v>0</v>
      </c>
      <c r="U692" s="30">
        <v>1</v>
      </c>
      <c r="V692" s="30">
        <f>STOCK!O1244</f>
        <v>0</v>
      </c>
      <c r="X692" s="30">
        <v>0</v>
      </c>
      <c r="Y692" s="30">
        <f t="shared" si="12"/>
        <v>0</v>
      </c>
      <c r="AG692" s="30">
        <f>STOCK!A1244</f>
        <v>0</v>
      </c>
      <c r="AI692" s="30">
        <v>0</v>
      </c>
    </row>
    <row r="693" spans="1:35" x14ac:dyDescent="0.15">
      <c r="A693" s="30">
        <f>STOCK!C1245</f>
        <v>0</v>
      </c>
      <c r="B693" s="30">
        <f>STOCK!D1245</f>
        <v>0</v>
      </c>
      <c r="C693" s="30">
        <f>STOCK!E1245</f>
        <v>0</v>
      </c>
      <c r="D693" s="30">
        <f>STOCK!F1245</f>
        <v>0</v>
      </c>
      <c r="E693" s="30">
        <f>STOCK!G1245</f>
        <v>0</v>
      </c>
      <c r="F693" s="30" t="e">
        <f>STOCK!#REF!</f>
        <v>#REF!</v>
      </c>
      <c r="G693" s="30">
        <f>STOCK!H1245</f>
        <v>0</v>
      </c>
      <c r="H693" s="30" t="e">
        <f>STOCK!#REF!</f>
        <v>#REF!</v>
      </c>
      <c r="I693" s="30">
        <f>STOCK!I1245</f>
        <v>0</v>
      </c>
      <c r="J693" s="30">
        <f>STOCK!J1245</f>
        <v>0</v>
      </c>
      <c r="K693" s="30" t="e">
        <f>STOCK!#REF!</f>
        <v>#REF!</v>
      </c>
      <c r="L693" s="30">
        <f>STOCK!K1245</f>
        <v>0</v>
      </c>
      <c r="U693" s="30">
        <v>1</v>
      </c>
      <c r="V693" s="30">
        <f>STOCK!O1245</f>
        <v>0</v>
      </c>
      <c r="X693" s="30">
        <v>0</v>
      </c>
      <c r="Y693" s="30">
        <f t="shared" si="12"/>
        <v>0</v>
      </c>
      <c r="AG693" s="30">
        <f>STOCK!A1245</f>
        <v>0</v>
      </c>
      <c r="AI693" s="30">
        <v>0</v>
      </c>
    </row>
    <row r="694" spans="1:35" x14ac:dyDescent="0.15">
      <c r="A694" s="30">
        <f>STOCK!C1246</f>
        <v>0</v>
      </c>
      <c r="B694" s="30">
        <f>STOCK!D1246</f>
        <v>0</v>
      </c>
      <c r="C694" s="30">
        <f>STOCK!E1246</f>
        <v>0</v>
      </c>
      <c r="D694" s="30">
        <f>STOCK!F1246</f>
        <v>0</v>
      </c>
      <c r="E694" s="30">
        <f>STOCK!G1246</f>
        <v>0</v>
      </c>
      <c r="F694" s="30" t="e">
        <f>STOCK!#REF!</f>
        <v>#REF!</v>
      </c>
      <c r="G694" s="30">
        <f>STOCK!H1246</f>
        <v>0</v>
      </c>
      <c r="H694" s="30" t="e">
        <f>STOCK!#REF!</f>
        <v>#REF!</v>
      </c>
      <c r="I694" s="30">
        <f>STOCK!I1246</f>
        <v>0</v>
      </c>
      <c r="J694" s="30">
        <f>STOCK!J1246</f>
        <v>0</v>
      </c>
      <c r="K694" s="30" t="e">
        <f>STOCK!#REF!</f>
        <v>#REF!</v>
      </c>
      <c r="L694" s="30">
        <f>STOCK!K1246</f>
        <v>0</v>
      </c>
      <c r="U694" s="30">
        <v>1</v>
      </c>
      <c r="V694" s="30">
        <f>STOCK!O1246</f>
        <v>0</v>
      </c>
      <c r="X694" s="30">
        <v>0</v>
      </c>
      <c r="Y694" s="30">
        <f t="shared" si="12"/>
        <v>0</v>
      </c>
      <c r="AG694" s="30">
        <f>STOCK!A1246</f>
        <v>0</v>
      </c>
      <c r="AI694" s="30">
        <v>0</v>
      </c>
    </row>
    <row r="695" spans="1:35" x14ac:dyDescent="0.15">
      <c r="A695" s="30">
        <f>STOCK!C1247</f>
        <v>0</v>
      </c>
      <c r="B695" s="30">
        <f>STOCK!D1247</f>
        <v>0</v>
      </c>
      <c r="C695" s="30">
        <f>STOCK!E1247</f>
        <v>0</v>
      </c>
      <c r="D695" s="30">
        <f>STOCK!F1247</f>
        <v>0</v>
      </c>
      <c r="E695" s="30">
        <f>STOCK!G1247</f>
        <v>0</v>
      </c>
      <c r="F695" s="30" t="e">
        <f>STOCK!#REF!</f>
        <v>#REF!</v>
      </c>
      <c r="G695" s="30">
        <f>STOCK!H1247</f>
        <v>0</v>
      </c>
      <c r="H695" s="30" t="e">
        <f>STOCK!#REF!</f>
        <v>#REF!</v>
      </c>
      <c r="I695" s="30">
        <f>STOCK!I1247</f>
        <v>0</v>
      </c>
      <c r="J695" s="30">
        <f>STOCK!J1247</f>
        <v>0</v>
      </c>
      <c r="K695" s="30" t="e">
        <f>STOCK!#REF!</f>
        <v>#REF!</v>
      </c>
      <c r="L695" s="30">
        <f>STOCK!K1247</f>
        <v>0</v>
      </c>
      <c r="U695" s="30">
        <v>1</v>
      </c>
      <c r="V695" s="30">
        <f>STOCK!O1247</f>
        <v>0</v>
      </c>
      <c r="X695" s="30">
        <v>0</v>
      </c>
      <c r="Y695" s="30">
        <f t="shared" si="12"/>
        <v>0</v>
      </c>
      <c r="AG695" s="30">
        <f>STOCK!A1247</f>
        <v>0</v>
      </c>
      <c r="AI695" s="30">
        <v>0</v>
      </c>
    </row>
    <row r="696" spans="1:35" x14ac:dyDescent="0.15">
      <c r="A696" s="30">
        <f>STOCK!C1248</f>
        <v>0</v>
      </c>
      <c r="B696" s="30">
        <f>STOCK!D1248</f>
        <v>0</v>
      </c>
      <c r="C696" s="30">
        <f>STOCK!E1248</f>
        <v>0</v>
      </c>
      <c r="D696" s="30">
        <f>STOCK!F1248</f>
        <v>0</v>
      </c>
      <c r="E696" s="30">
        <f>STOCK!G1248</f>
        <v>0</v>
      </c>
      <c r="F696" s="30" t="e">
        <f>STOCK!#REF!</f>
        <v>#REF!</v>
      </c>
      <c r="G696" s="30">
        <f>STOCK!H1248</f>
        <v>0</v>
      </c>
      <c r="H696" s="30" t="e">
        <f>STOCK!#REF!</f>
        <v>#REF!</v>
      </c>
      <c r="I696" s="30">
        <f>STOCK!I1248</f>
        <v>0</v>
      </c>
      <c r="J696" s="30">
        <f>STOCK!J1248</f>
        <v>0</v>
      </c>
      <c r="K696" s="30" t="e">
        <f>STOCK!#REF!</f>
        <v>#REF!</v>
      </c>
      <c r="L696" s="30">
        <f>STOCK!K1248</f>
        <v>0</v>
      </c>
      <c r="U696" s="30">
        <v>1</v>
      </c>
      <c r="V696" s="30">
        <f>STOCK!O1248</f>
        <v>0</v>
      </c>
      <c r="X696" s="30">
        <v>0</v>
      </c>
      <c r="Y696" s="30">
        <f t="shared" si="12"/>
        <v>0</v>
      </c>
      <c r="AG696" s="30">
        <f>STOCK!A1248</f>
        <v>0</v>
      </c>
      <c r="AI696" s="30">
        <v>0</v>
      </c>
    </row>
    <row r="697" spans="1:35" x14ac:dyDescent="0.15">
      <c r="A697" s="30">
        <f>STOCK!C1249</f>
        <v>0</v>
      </c>
      <c r="B697" s="30">
        <f>STOCK!D1249</f>
        <v>0</v>
      </c>
      <c r="C697" s="30">
        <f>STOCK!E1249</f>
        <v>0</v>
      </c>
      <c r="D697" s="30">
        <f>STOCK!F1249</f>
        <v>0</v>
      </c>
      <c r="E697" s="30">
        <f>STOCK!G1249</f>
        <v>0</v>
      </c>
      <c r="F697" s="30" t="e">
        <f>STOCK!#REF!</f>
        <v>#REF!</v>
      </c>
      <c r="G697" s="30">
        <f>STOCK!H1249</f>
        <v>0</v>
      </c>
      <c r="H697" s="30" t="e">
        <f>STOCK!#REF!</f>
        <v>#REF!</v>
      </c>
      <c r="I697" s="30">
        <f>STOCK!I1249</f>
        <v>0</v>
      </c>
      <c r="J697" s="30">
        <f>STOCK!J1249</f>
        <v>0</v>
      </c>
      <c r="K697" s="30" t="e">
        <f>STOCK!#REF!</f>
        <v>#REF!</v>
      </c>
      <c r="L697" s="30">
        <f>STOCK!K1249</f>
        <v>0</v>
      </c>
      <c r="U697" s="30">
        <v>1</v>
      </c>
      <c r="V697" s="30">
        <f>STOCK!O1249</f>
        <v>0</v>
      </c>
      <c r="X697" s="30">
        <v>0</v>
      </c>
      <c r="Y697" s="30">
        <f t="shared" si="12"/>
        <v>0</v>
      </c>
      <c r="AG697" s="30">
        <f>STOCK!A1249</f>
        <v>0</v>
      </c>
      <c r="AI697" s="30">
        <v>0</v>
      </c>
    </row>
    <row r="698" spans="1:35" x14ac:dyDescent="0.15">
      <c r="A698" s="30">
        <f>STOCK!C1250</f>
        <v>0</v>
      </c>
      <c r="B698" s="30">
        <f>STOCK!D1250</f>
        <v>0</v>
      </c>
      <c r="C698" s="30">
        <f>STOCK!E1250</f>
        <v>0</v>
      </c>
      <c r="D698" s="30">
        <f>STOCK!F1250</f>
        <v>0</v>
      </c>
      <c r="E698" s="30">
        <f>STOCK!G1250</f>
        <v>0</v>
      </c>
      <c r="F698" s="30" t="e">
        <f>STOCK!#REF!</f>
        <v>#REF!</v>
      </c>
      <c r="G698" s="30">
        <f>STOCK!H1250</f>
        <v>0</v>
      </c>
      <c r="H698" s="30" t="e">
        <f>STOCK!#REF!</f>
        <v>#REF!</v>
      </c>
      <c r="I698" s="30">
        <f>STOCK!I1250</f>
        <v>0</v>
      </c>
      <c r="J698" s="30">
        <f>STOCK!J1250</f>
        <v>0</v>
      </c>
      <c r="K698" s="30" t="e">
        <f>STOCK!#REF!</f>
        <v>#REF!</v>
      </c>
      <c r="L698" s="30">
        <f>STOCK!K1250</f>
        <v>0</v>
      </c>
      <c r="U698" s="30">
        <v>1</v>
      </c>
      <c r="V698" s="30">
        <f>STOCK!O1250</f>
        <v>0</v>
      </c>
      <c r="X698" s="30">
        <v>0</v>
      </c>
      <c r="Y698" s="30">
        <f t="shared" si="12"/>
        <v>0</v>
      </c>
      <c r="AG698" s="30">
        <f>STOCK!A1250</f>
        <v>0</v>
      </c>
      <c r="AI698" s="30">
        <v>0</v>
      </c>
    </row>
    <row r="699" spans="1:35" x14ac:dyDescent="0.15">
      <c r="A699" s="30">
        <f>STOCK!C1251</f>
        <v>0</v>
      </c>
      <c r="B699" s="30">
        <f>STOCK!D1251</f>
        <v>0</v>
      </c>
      <c r="C699" s="30">
        <f>STOCK!E1251</f>
        <v>0</v>
      </c>
      <c r="D699" s="30">
        <f>STOCK!F1251</f>
        <v>0</v>
      </c>
      <c r="E699" s="30">
        <f>STOCK!G1251</f>
        <v>0</v>
      </c>
      <c r="F699" s="30" t="e">
        <f>STOCK!#REF!</f>
        <v>#REF!</v>
      </c>
      <c r="G699" s="30">
        <f>STOCK!H1251</f>
        <v>0</v>
      </c>
      <c r="H699" s="30" t="e">
        <f>STOCK!#REF!</f>
        <v>#REF!</v>
      </c>
      <c r="I699" s="30">
        <f>STOCK!I1251</f>
        <v>0</v>
      </c>
      <c r="J699" s="30">
        <f>STOCK!J1251</f>
        <v>0</v>
      </c>
      <c r="K699" s="30" t="e">
        <f>STOCK!#REF!</f>
        <v>#REF!</v>
      </c>
      <c r="L699" s="30">
        <f>STOCK!K1251</f>
        <v>0</v>
      </c>
      <c r="U699" s="30">
        <v>1</v>
      </c>
      <c r="V699" s="30">
        <f>STOCK!O1251</f>
        <v>0</v>
      </c>
      <c r="X699" s="30">
        <v>0</v>
      </c>
      <c r="Y699" s="30">
        <f t="shared" si="12"/>
        <v>0</v>
      </c>
      <c r="AG699" s="30">
        <f>STOCK!A1251</f>
        <v>0</v>
      </c>
      <c r="AI699" s="30">
        <v>0</v>
      </c>
    </row>
    <row r="700" spans="1:35" x14ac:dyDescent="0.15">
      <c r="A700" s="30">
        <f>STOCK!C1252</f>
        <v>0</v>
      </c>
      <c r="B700" s="30">
        <f>STOCK!D1252</f>
        <v>0</v>
      </c>
      <c r="C700" s="30">
        <f>STOCK!E1252</f>
        <v>0</v>
      </c>
      <c r="D700" s="30">
        <f>STOCK!F1252</f>
        <v>0</v>
      </c>
      <c r="E700" s="30">
        <f>STOCK!G1252</f>
        <v>0</v>
      </c>
      <c r="F700" s="30" t="e">
        <f>STOCK!#REF!</f>
        <v>#REF!</v>
      </c>
      <c r="G700" s="30">
        <f>STOCK!H1252</f>
        <v>0</v>
      </c>
      <c r="H700" s="30" t="e">
        <f>STOCK!#REF!</f>
        <v>#REF!</v>
      </c>
      <c r="I700" s="30">
        <f>STOCK!I1252</f>
        <v>0</v>
      </c>
      <c r="J700" s="30">
        <f>STOCK!J1252</f>
        <v>0</v>
      </c>
      <c r="K700" s="30" t="e">
        <f>STOCK!#REF!</f>
        <v>#REF!</v>
      </c>
      <c r="L700" s="30">
        <f>STOCK!K1252</f>
        <v>0</v>
      </c>
      <c r="U700" s="30">
        <v>1</v>
      </c>
      <c r="V700" s="30">
        <f>STOCK!O1252</f>
        <v>0</v>
      </c>
      <c r="X700" s="30">
        <v>0</v>
      </c>
      <c r="Y700" s="30">
        <f t="shared" si="12"/>
        <v>0</v>
      </c>
      <c r="AG700" s="30">
        <f>STOCK!A1252</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206"/>
      <c r="I2" s="206"/>
    </row>
    <row r="3" spans="1:9" s="57" customFormat="1" ht="28" x14ac:dyDescent="0.15">
      <c r="A3" s="56" t="s">
        <v>1054</v>
      </c>
      <c r="B3" s="56" t="s">
        <v>1056</v>
      </c>
      <c r="C3" s="62" t="s">
        <v>1022</v>
      </c>
      <c r="D3" s="59" t="s">
        <v>695</v>
      </c>
      <c r="E3" s="59">
        <v>1</v>
      </c>
      <c r="F3" s="59" t="s">
        <v>933</v>
      </c>
      <c r="G3" s="60" t="s">
        <v>934</v>
      </c>
      <c r="H3" s="206"/>
      <c r="I3" s="206"/>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2024-04-09T02:11:23Z</dcterms:modified>
</cp:coreProperties>
</file>